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https://girlscoutsofsilversage-my.sharepoint.com/personal/rparsons_girlscouts-ssc_org/Documents/Desktop/"/>
    </mc:Choice>
  </mc:AlternateContent>
  <xr:revisionPtr revIDLastSave="0" documentId="8_{1345A810-F8B9-428B-8E15-1D4AF4460012}" xr6:coauthVersionLast="47" xr6:coauthVersionMax="47" xr10:uidLastSave="{00000000-0000-0000-0000-000000000000}"/>
  <bookViews>
    <workbookView xWindow="2172" yWindow="480" windowWidth="19776" windowHeight="11208" activeTab="1" xr2:uid="{1B47B87D-E746-413A-BDD2-E0F55E8FC048}"/>
  </bookViews>
  <sheets>
    <sheet name="Instructions" sheetId="3" r:id="rId1"/>
    <sheet name="BankTransactions24" sheetId="20" r:id="rId2"/>
    <sheet name="AR Summary" sheetId="4" r:id="rId3"/>
    <sheet name="Product BreakDown" sheetId="2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1" l="1"/>
  <c r="I12" i="20"/>
  <c r="F2" i="20"/>
  <c r="G2" i="20" s="1"/>
  <c r="G5" i="20"/>
  <c r="G6" i="20" s="1"/>
  <c r="G7" i="20" s="1"/>
  <c r="G8" i="20" s="1"/>
  <c r="G9" i="20" s="1"/>
  <c r="G10" i="20" s="1"/>
  <c r="G11" i="20" s="1"/>
  <c r="G12" i="20" s="1"/>
  <c r="E2" i="20"/>
  <c r="I460" i="20"/>
  <c r="I461" i="20"/>
  <c r="I462" i="20"/>
  <c r="I463" i="20"/>
  <c r="I464" i="20"/>
  <c r="I465" i="20"/>
  <c r="I466" i="20"/>
  <c r="I467" i="20"/>
  <c r="I468" i="20"/>
  <c r="I469" i="20"/>
  <c r="I470" i="20"/>
  <c r="I471" i="20"/>
  <c r="I472" i="20"/>
  <c r="I473" i="20"/>
  <c r="I474" i="20"/>
  <c r="I475" i="20"/>
  <c r="I476" i="20"/>
  <c r="I477" i="20"/>
  <c r="I478" i="20"/>
  <c r="I479" i="20"/>
  <c r="I480" i="20"/>
  <c r="J460" i="20"/>
  <c r="J461" i="20"/>
  <c r="J462" i="20"/>
  <c r="J463" i="20"/>
  <c r="J464" i="20"/>
  <c r="J465" i="20"/>
  <c r="J466" i="20"/>
  <c r="J467" i="20"/>
  <c r="J468" i="20"/>
  <c r="J469" i="20"/>
  <c r="J470" i="20"/>
  <c r="J471" i="20"/>
  <c r="J472" i="20"/>
  <c r="J473" i="20"/>
  <c r="J474" i="20"/>
  <c r="J475" i="20"/>
  <c r="J476" i="20"/>
  <c r="J477" i="20"/>
  <c r="J478" i="20"/>
  <c r="J479" i="20"/>
  <c r="J480" i="20"/>
  <c r="K460" i="20"/>
  <c r="K461" i="20"/>
  <c r="K462" i="20"/>
  <c r="K463" i="20"/>
  <c r="K464" i="20"/>
  <c r="K465" i="20"/>
  <c r="K466" i="20"/>
  <c r="K467" i="20"/>
  <c r="K468" i="20"/>
  <c r="K469" i="20"/>
  <c r="K470" i="20"/>
  <c r="K471" i="20"/>
  <c r="K472" i="20"/>
  <c r="K473" i="20"/>
  <c r="K474" i="20"/>
  <c r="K475" i="20"/>
  <c r="K476" i="20"/>
  <c r="K477" i="20"/>
  <c r="K478" i="20"/>
  <c r="K479" i="20"/>
  <c r="K480" i="20"/>
  <c r="L460" i="20"/>
  <c r="L461" i="20"/>
  <c r="L462" i="20"/>
  <c r="L463" i="20"/>
  <c r="L464" i="20"/>
  <c r="L465" i="20"/>
  <c r="L466" i="20"/>
  <c r="L467" i="20"/>
  <c r="L468" i="20"/>
  <c r="L469" i="20"/>
  <c r="L470" i="20"/>
  <c r="L471" i="20"/>
  <c r="L472" i="20"/>
  <c r="L473" i="20"/>
  <c r="L474" i="20"/>
  <c r="L475" i="20"/>
  <c r="L476" i="20"/>
  <c r="L477" i="20"/>
  <c r="L478" i="20"/>
  <c r="L479" i="20"/>
  <c r="L480" i="20"/>
  <c r="M460" i="20"/>
  <c r="M461" i="20"/>
  <c r="M462" i="20"/>
  <c r="M463" i="20"/>
  <c r="M464" i="20"/>
  <c r="M465" i="20"/>
  <c r="M466" i="20"/>
  <c r="M467" i="20"/>
  <c r="M468" i="20"/>
  <c r="M469" i="20"/>
  <c r="M470" i="20"/>
  <c r="M471" i="20"/>
  <c r="M472" i="20"/>
  <c r="M473" i="20"/>
  <c r="M474" i="20"/>
  <c r="M475" i="20"/>
  <c r="M476" i="20"/>
  <c r="M477" i="20"/>
  <c r="M478" i="20"/>
  <c r="M479" i="20"/>
  <c r="M480" i="20"/>
  <c r="N460" i="20"/>
  <c r="N461" i="20"/>
  <c r="N462" i="20"/>
  <c r="N463" i="20"/>
  <c r="N464" i="20"/>
  <c r="N465" i="20"/>
  <c r="N466" i="20"/>
  <c r="N467" i="20"/>
  <c r="N468" i="20"/>
  <c r="N469" i="20"/>
  <c r="N470" i="20"/>
  <c r="N471" i="20"/>
  <c r="N472" i="20"/>
  <c r="N473" i="20"/>
  <c r="N474" i="20"/>
  <c r="N475" i="20"/>
  <c r="N476" i="20"/>
  <c r="N477" i="20"/>
  <c r="N478" i="20"/>
  <c r="N479" i="20"/>
  <c r="N480" i="20"/>
  <c r="O460" i="20"/>
  <c r="O461" i="20"/>
  <c r="O462" i="20"/>
  <c r="O463" i="20"/>
  <c r="O464" i="20"/>
  <c r="O465" i="20"/>
  <c r="O466" i="20"/>
  <c r="O467" i="20"/>
  <c r="O468" i="20"/>
  <c r="O469" i="20"/>
  <c r="O470" i="20"/>
  <c r="O471" i="20"/>
  <c r="O472" i="20"/>
  <c r="O473" i="20"/>
  <c r="O474" i="20"/>
  <c r="O475" i="20"/>
  <c r="O476" i="20"/>
  <c r="O477" i="20"/>
  <c r="O478" i="20"/>
  <c r="O479" i="20"/>
  <c r="O480" i="20"/>
  <c r="P460" i="20"/>
  <c r="P461" i="20"/>
  <c r="P462" i="20"/>
  <c r="P463" i="20"/>
  <c r="P464" i="20"/>
  <c r="P465" i="20"/>
  <c r="P466" i="20"/>
  <c r="P467" i="20"/>
  <c r="P468" i="20"/>
  <c r="P469" i="20"/>
  <c r="P470" i="20"/>
  <c r="P471" i="20"/>
  <c r="P472" i="20"/>
  <c r="P473" i="20"/>
  <c r="P474" i="20"/>
  <c r="P475" i="20"/>
  <c r="P476" i="20"/>
  <c r="P477" i="20"/>
  <c r="P478" i="20"/>
  <c r="P479" i="20"/>
  <c r="P480" i="20"/>
  <c r="Q460" i="20"/>
  <c r="Q461" i="20"/>
  <c r="Q462" i="20"/>
  <c r="Q463" i="20"/>
  <c r="Q464" i="20"/>
  <c r="Q465" i="20"/>
  <c r="Q466" i="20"/>
  <c r="Q467" i="20"/>
  <c r="Q468" i="20"/>
  <c r="Q469" i="20"/>
  <c r="Q470" i="20"/>
  <c r="Q471" i="20"/>
  <c r="Q472" i="20"/>
  <c r="Q473" i="20"/>
  <c r="Q474" i="20"/>
  <c r="Q475" i="20"/>
  <c r="Q476" i="20"/>
  <c r="Q477" i="20"/>
  <c r="Q478" i="20"/>
  <c r="Q479" i="20"/>
  <c r="Q480" i="20"/>
  <c r="R460" i="20"/>
  <c r="R461" i="20"/>
  <c r="R462" i="20"/>
  <c r="R463" i="20"/>
  <c r="R464" i="20"/>
  <c r="R465" i="20"/>
  <c r="R466" i="20"/>
  <c r="R467" i="20"/>
  <c r="R468" i="20"/>
  <c r="R469" i="20"/>
  <c r="R470" i="20"/>
  <c r="R471" i="20"/>
  <c r="R472" i="20"/>
  <c r="R473" i="20"/>
  <c r="R474" i="20"/>
  <c r="R475" i="20"/>
  <c r="R476" i="20"/>
  <c r="R477" i="20"/>
  <c r="R478" i="20"/>
  <c r="R479" i="20"/>
  <c r="R480" i="20"/>
  <c r="S460" i="20"/>
  <c r="S461" i="20"/>
  <c r="S462" i="20"/>
  <c r="S463" i="20"/>
  <c r="S464" i="20"/>
  <c r="S465" i="20"/>
  <c r="S466" i="20"/>
  <c r="S467" i="20"/>
  <c r="S468" i="20"/>
  <c r="S469" i="20"/>
  <c r="S470" i="20"/>
  <c r="S471" i="20"/>
  <c r="S472" i="20"/>
  <c r="S473" i="20"/>
  <c r="S474" i="20"/>
  <c r="S475" i="20"/>
  <c r="S476" i="20"/>
  <c r="S477" i="20"/>
  <c r="S478" i="20"/>
  <c r="S479" i="20"/>
  <c r="S480" i="20"/>
  <c r="T460" i="20"/>
  <c r="T461" i="20"/>
  <c r="T462" i="20"/>
  <c r="T463" i="20"/>
  <c r="T464" i="20"/>
  <c r="T465" i="20"/>
  <c r="T466" i="20"/>
  <c r="T467" i="20"/>
  <c r="T468" i="20"/>
  <c r="T469" i="20"/>
  <c r="T470" i="20"/>
  <c r="T471" i="20"/>
  <c r="T472" i="20"/>
  <c r="T473" i="20"/>
  <c r="T474" i="20"/>
  <c r="T475" i="20"/>
  <c r="T476" i="20"/>
  <c r="T477" i="20"/>
  <c r="T478" i="20"/>
  <c r="T479" i="20"/>
  <c r="T480" i="20"/>
  <c r="U460" i="20"/>
  <c r="U461" i="20"/>
  <c r="U462" i="20"/>
  <c r="U463" i="20"/>
  <c r="U464" i="20"/>
  <c r="U465" i="20"/>
  <c r="U466" i="20"/>
  <c r="U467" i="20"/>
  <c r="U468" i="20"/>
  <c r="U469" i="20"/>
  <c r="U470" i="20"/>
  <c r="U471" i="20"/>
  <c r="U472" i="20"/>
  <c r="U473" i="20"/>
  <c r="U474" i="20"/>
  <c r="U475" i="20"/>
  <c r="U476" i="20"/>
  <c r="U477" i="20"/>
  <c r="U478" i="20"/>
  <c r="U479" i="20"/>
  <c r="U480" i="20"/>
  <c r="V460" i="20"/>
  <c r="V461" i="20"/>
  <c r="V462" i="20"/>
  <c r="V463" i="20"/>
  <c r="V464" i="20"/>
  <c r="V465" i="20"/>
  <c r="V466" i="20"/>
  <c r="V467" i="20"/>
  <c r="V468" i="20"/>
  <c r="V469" i="20"/>
  <c r="V470" i="20"/>
  <c r="V471" i="20"/>
  <c r="V472" i="20"/>
  <c r="V473" i="20"/>
  <c r="V474" i="20"/>
  <c r="V475" i="20"/>
  <c r="V476" i="20"/>
  <c r="V477" i="20"/>
  <c r="V478" i="20"/>
  <c r="V479" i="20"/>
  <c r="V480"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74" i="20"/>
  <c r="L75" i="20"/>
  <c r="L76" i="20"/>
  <c r="L77" i="20"/>
  <c r="L78" i="20"/>
  <c r="L79" i="20"/>
  <c r="L80" i="20"/>
  <c r="L81" i="20"/>
  <c r="L82" i="20"/>
  <c r="L83" i="20"/>
  <c r="L84" i="20"/>
  <c r="L85" i="20"/>
  <c r="L86" i="20"/>
  <c r="L87" i="20"/>
  <c r="L88" i="20"/>
  <c r="L89" i="20"/>
  <c r="L90" i="20"/>
  <c r="L91" i="20"/>
  <c r="L92" i="20"/>
  <c r="L93" i="20"/>
  <c r="L94" i="20"/>
  <c r="L95" i="20"/>
  <c r="L96" i="20"/>
  <c r="L97" i="20"/>
  <c r="L98" i="20"/>
  <c r="L99" i="20"/>
  <c r="L100"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R25" i="20"/>
  <c r="R26" i="20"/>
  <c r="R27" i="20"/>
  <c r="R28" i="20"/>
  <c r="R29"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R64" i="20"/>
  <c r="R65" i="20"/>
  <c r="R66" i="20"/>
  <c r="R67" i="20"/>
  <c r="R68" i="20"/>
  <c r="R69" i="20"/>
  <c r="R70" i="20"/>
  <c r="R71" i="20"/>
  <c r="R72" i="20"/>
  <c r="R73" i="20"/>
  <c r="R74" i="20"/>
  <c r="R75" i="20"/>
  <c r="R76" i="20"/>
  <c r="R77" i="20"/>
  <c r="R78" i="20"/>
  <c r="R79" i="20"/>
  <c r="R80" i="20"/>
  <c r="R81" i="20"/>
  <c r="R82" i="20"/>
  <c r="R83" i="20"/>
  <c r="R84" i="20"/>
  <c r="R85" i="20"/>
  <c r="R86" i="20"/>
  <c r="R87" i="20"/>
  <c r="R88" i="20"/>
  <c r="R89" i="20"/>
  <c r="R90" i="20"/>
  <c r="R91" i="20"/>
  <c r="R92" i="20"/>
  <c r="R93" i="20"/>
  <c r="R94" i="20"/>
  <c r="R95" i="20"/>
  <c r="R96" i="20"/>
  <c r="R97" i="20"/>
  <c r="R98" i="20"/>
  <c r="R99" i="20"/>
  <c r="R100"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74" i="20"/>
  <c r="S75" i="20"/>
  <c r="S76" i="20"/>
  <c r="S77" i="20"/>
  <c r="S78" i="20"/>
  <c r="S79" i="20"/>
  <c r="S80" i="20"/>
  <c r="S81" i="20"/>
  <c r="S82" i="20"/>
  <c r="S83" i="20"/>
  <c r="S84" i="20"/>
  <c r="S85" i="20"/>
  <c r="S86" i="20"/>
  <c r="S87" i="20"/>
  <c r="S88" i="20"/>
  <c r="S89" i="20"/>
  <c r="S90" i="20"/>
  <c r="S91" i="20"/>
  <c r="S92" i="20"/>
  <c r="S93" i="20"/>
  <c r="S94" i="20"/>
  <c r="S95" i="20"/>
  <c r="S96" i="20"/>
  <c r="S97" i="20"/>
  <c r="S98" i="20"/>
  <c r="S99" i="20"/>
  <c r="S100"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V53" i="20"/>
  <c r="V54" i="20"/>
  <c r="V55" i="20"/>
  <c r="V56" i="20"/>
  <c r="V57" i="20"/>
  <c r="V58" i="20"/>
  <c r="V59" i="20"/>
  <c r="V60" i="20"/>
  <c r="V61" i="20"/>
  <c r="V62" i="20"/>
  <c r="V63" i="20"/>
  <c r="V64" i="20"/>
  <c r="V65" i="20"/>
  <c r="V66" i="20"/>
  <c r="V67" i="20"/>
  <c r="V68" i="20"/>
  <c r="V69" i="20"/>
  <c r="V70" i="20"/>
  <c r="V71" i="20"/>
  <c r="V72" i="20"/>
  <c r="V73" i="20"/>
  <c r="V74" i="20"/>
  <c r="V75" i="20"/>
  <c r="V76" i="20"/>
  <c r="V77" i="20"/>
  <c r="V78" i="20"/>
  <c r="V79" i="20"/>
  <c r="V80" i="20"/>
  <c r="V81" i="20"/>
  <c r="V82" i="20"/>
  <c r="V83" i="20"/>
  <c r="V84" i="20"/>
  <c r="V85" i="20"/>
  <c r="V86" i="20"/>
  <c r="V87" i="20"/>
  <c r="V88" i="20"/>
  <c r="V89" i="20"/>
  <c r="V90" i="20"/>
  <c r="V91" i="20"/>
  <c r="V92" i="20"/>
  <c r="V93" i="20"/>
  <c r="V94" i="20"/>
  <c r="V95" i="20"/>
  <c r="V96" i="20"/>
  <c r="V97" i="20"/>
  <c r="V98" i="20"/>
  <c r="V99" i="20"/>
  <c r="V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J101" i="20"/>
  <c r="J102" i="20"/>
  <c r="J103" i="20"/>
  <c r="J104" i="20"/>
  <c r="J105" i="20"/>
  <c r="J106" i="20"/>
  <c r="J107" i="20"/>
  <c r="J108" i="20"/>
  <c r="J109" i="20"/>
  <c r="J110" i="20"/>
  <c r="J111" i="20"/>
  <c r="J112" i="20"/>
  <c r="J113" i="20"/>
  <c r="J114" i="20"/>
  <c r="J115" i="20"/>
  <c r="J116" i="20"/>
  <c r="J117" i="20"/>
  <c r="J118" i="20"/>
  <c r="J119" i="20"/>
  <c r="J120" i="20"/>
  <c r="J121" i="20"/>
  <c r="J122" i="20"/>
  <c r="J123" i="20"/>
  <c r="J124" i="20"/>
  <c r="J125" i="20"/>
  <c r="J126" i="20"/>
  <c r="J127" i="20"/>
  <c r="J128" i="20"/>
  <c r="J129" i="20"/>
  <c r="J130" i="20"/>
  <c r="J131" i="20"/>
  <c r="J132" i="20"/>
  <c r="J133" i="20"/>
  <c r="J134" i="20"/>
  <c r="J135" i="20"/>
  <c r="J136" i="20"/>
  <c r="J137" i="20"/>
  <c r="J138" i="20"/>
  <c r="J139" i="20"/>
  <c r="J140" i="20"/>
  <c r="J141" i="20"/>
  <c r="J142" i="20"/>
  <c r="J143" i="20"/>
  <c r="J144" i="20"/>
  <c r="J145" i="20"/>
  <c r="J146" i="20"/>
  <c r="J147" i="20"/>
  <c r="J148" i="20"/>
  <c r="J149" i="20"/>
  <c r="J150" i="20"/>
  <c r="J151" i="20"/>
  <c r="J152" i="20"/>
  <c r="J153" i="20"/>
  <c r="J154" i="20"/>
  <c r="J155" i="20"/>
  <c r="J156" i="20"/>
  <c r="J157" i="20"/>
  <c r="J158" i="20"/>
  <c r="J159" i="20"/>
  <c r="J160" i="20"/>
  <c r="J161" i="20"/>
  <c r="J162" i="20"/>
  <c r="J163" i="20"/>
  <c r="J164" i="20"/>
  <c r="J165" i="20"/>
  <c r="J166" i="20"/>
  <c r="J167" i="20"/>
  <c r="J168" i="20"/>
  <c r="J169" i="20"/>
  <c r="J170" i="20"/>
  <c r="J171" i="20"/>
  <c r="J172" i="20"/>
  <c r="J173" i="20"/>
  <c r="J174" i="20"/>
  <c r="J175" i="20"/>
  <c r="J176" i="20"/>
  <c r="K101" i="20"/>
  <c r="K102" i="20"/>
  <c r="K103" i="20"/>
  <c r="K104" i="20"/>
  <c r="K105" i="20"/>
  <c r="K106"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42" i="20"/>
  <c r="K143"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3" i="20"/>
  <c r="K174" i="20"/>
  <c r="K175" i="20"/>
  <c r="K176" i="20"/>
  <c r="L101" i="20"/>
  <c r="L102" i="20"/>
  <c r="L103" i="20"/>
  <c r="L104" i="20"/>
  <c r="L105" i="20"/>
  <c r="L106" i="20"/>
  <c r="L107" i="20"/>
  <c r="L108" i="20"/>
  <c r="L109" i="20"/>
  <c r="L110" i="20"/>
  <c r="L111" i="20"/>
  <c r="L112" i="20"/>
  <c r="L113" i="20"/>
  <c r="L114" i="20"/>
  <c r="L115" i="20"/>
  <c r="L116" i="20"/>
  <c r="L117" i="20"/>
  <c r="L118" i="20"/>
  <c r="L119" i="20"/>
  <c r="L120" i="20"/>
  <c r="L121" i="20"/>
  <c r="L122" i="20"/>
  <c r="L123" i="20"/>
  <c r="L124" i="20"/>
  <c r="L125" i="20"/>
  <c r="L126" i="20"/>
  <c r="L127" i="20"/>
  <c r="L128" i="20"/>
  <c r="L129" i="20"/>
  <c r="L130" i="20"/>
  <c r="L131" i="20"/>
  <c r="L132" i="20"/>
  <c r="L133" i="20"/>
  <c r="L134" i="20"/>
  <c r="L135" i="20"/>
  <c r="L136" i="20"/>
  <c r="L137" i="20"/>
  <c r="L138" i="20"/>
  <c r="L139" i="20"/>
  <c r="L140" i="20"/>
  <c r="L141" i="20"/>
  <c r="L142" i="20"/>
  <c r="L143" i="20"/>
  <c r="L144" i="20"/>
  <c r="L145" i="20"/>
  <c r="L146" i="20"/>
  <c r="L147" i="20"/>
  <c r="L148" i="20"/>
  <c r="L149" i="20"/>
  <c r="L150" i="20"/>
  <c r="L151" i="20"/>
  <c r="L152" i="20"/>
  <c r="L153" i="20"/>
  <c r="L154" i="20"/>
  <c r="L155" i="20"/>
  <c r="L156" i="20"/>
  <c r="L157" i="20"/>
  <c r="L158" i="20"/>
  <c r="L159" i="20"/>
  <c r="L160" i="20"/>
  <c r="L161" i="20"/>
  <c r="L162" i="20"/>
  <c r="L163" i="20"/>
  <c r="L164" i="20"/>
  <c r="L165" i="20"/>
  <c r="L166" i="20"/>
  <c r="L167" i="20"/>
  <c r="L168" i="20"/>
  <c r="L169" i="20"/>
  <c r="L170" i="20"/>
  <c r="L171" i="20"/>
  <c r="L172" i="20"/>
  <c r="L173" i="20"/>
  <c r="L174" i="20"/>
  <c r="L175" i="20"/>
  <c r="L176" i="20"/>
  <c r="M101" i="20"/>
  <c r="M102" i="20"/>
  <c r="M103" i="20"/>
  <c r="M104" i="20"/>
  <c r="M105" i="20"/>
  <c r="M106" i="20"/>
  <c r="M107" i="20"/>
  <c r="M108" i="20"/>
  <c r="M109" i="20"/>
  <c r="M110" i="20"/>
  <c r="M111" i="20"/>
  <c r="M112" i="20"/>
  <c r="M113" i="20"/>
  <c r="M114" i="20"/>
  <c r="M115" i="20"/>
  <c r="M116" i="20"/>
  <c r="M117" i="20"/>
  <c r="M118" i="20"/>
  <c r="M119" i="20"/>
  <c r="M120" i="20"/>
  <c r="M121" i="20"/>
  <c r="M122" i="20"/>
  <c r="M123" i="20"/>
  <c r="M124" i="20"/>
  <c r="M125" i="20"/>
  <c r="M126" i="20"/>
  <c r="M127" i="20"/>
  <c r="M128" i="20"/>
  <c r="M129" i="20"/>
  <c r="M130" i="20"/>
  <c r="M131" i="20"/>
  <c r="M132" i="20"/>
  <c r="M133" i="20"/>
  <c r="M134" i="20"/>
  <c r="M135" i="20"/>
  <c r="M136" i="20"/>
  <c r="M137" i="20"/>
  <c r="M138" i="20"/>
  <c r="M139" i="20"/>
  <c r="M140" i="20"/>
  <c r="M141" i="20"/>
  <c r="M142" i="20"/>
  <c r="M143" i="20"/>
  <c r="M144" i="20"/>
  <c r="M145" i="20"/>
  <c r="M146" i="20"/>
  <c r="M147" i="20"/>
  <c r="M148" i="20"/>
  <c r="M149" i="20"/>
  <c r="M150" i="20"/>
  <c r="M151" i="20"/>
  <c r="M152" i="20"/>
  <c r="M153" i="20"/>
  <c r="M154" i="20"/>
  <c r="M155" i="20"/>
  <c r="M156" i="20"/>
  <c r="M157" i="20"/>
  <c r="M158" i="20"/>
  <c r="M159" i="20"/>
  <c r="M160" i="20"/>
  <c r="M161" i="20"/>
  <c r="M162" i="20"/>
  <c r="M163" i="20"/>
  <c r="M164" i="20"/>
  <c r="M165" i="20"/>
  <c r="M166" i="20"/>
  <c r="M167" i="20"/>
  <c r="M168" i="20"/>
  <c r="M169" i="20"/>
  <c r="M170" i="20"/>
  <c r="M171" i="20"/>
  <c r="M172" i="20"/>
  <c r="M173" i="20"/>
  <c r="M174" i="20"/>
  <c r="M175" i="20"/>
  <c r="M176" i="20"/>
  <c r="N101" i="20"/>
  <c r="N102" i="20"/>
  <c r="N103" i="20"/>
  <c r="N104" i="20"/>
  <c r="N105" i="20"/>
  <c r="N106" i="20"/>
  <c r="N107" i="20"/>
  <c r="N108" i="20"/>
  <c r="N109" i="20"/>
  <c r="N110" i="20"/>
  <c r="N111" i="20"/>
  <c r="N112" i="20"/>
  <c r="N113" i="20"/>
  <c r="N114" i="20"/>
  <c r="N115" i="20"/>
  <c r="N116" i="20"/>
  <c r="N117" i="20"/>
  <c r="N118" i="20"/>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N144" i="20"/>
  <c r="N145" i="20"/>
  <c r="N146" i="20"/>
  <c r="N147" i="20"/>
  <c r="N148" i="20"/>
  <c r="N149" i="20"/>
  <c r="N150" i="20"/>
  <c r="N151" i="20"/>
  <c r="N152" i="20"/>
  <c r="N153" i="20"/>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5" i="20"/>
  <c r="O176" i="20"/>
  <c r="P101" i="20"/>
  <c r="P102" i="20"/>
  <c r="P103" i="20"/>
  <c r="P104" i="20"/>
  <c r="P105" i="20"/>
  <c r="P106" i="20"/>
  <c r="P107" i="20"/>
  <c r="P108" i="20"/>
  <c r="P109" i="20"/>
  <c r="P110" i="20"/>
  <c r="P111" i="20"/>
  <c r="P112" i="20"/>
  <c r="P113" i="20"/>
  <c r="P114" i="20"/>
  <c r="P115" i="20"/>
  <c r="P116" i="20"/>
  <c r="P117" i="20"/>
  <c r="P118" i="20"/>
  <c r="P119" i="20"/>
  <c r="P120" i="20"/>
  <c r="P121" i="20"/>
  <c r="P122" i="20"/>
  <c r="P123" i="20"/>
  <c r="P124" i="20"/>
  <c r="P125" i="20"/>
  <c r="P126" i="20"/>
  <c r="P127" i="20"/>
  <c r="P128" i="20"/>
  <c r="P129" i="20"/>
  <c r="P130" i="20"/>
  <c r="P131" i="20"/>
  <c r="P132" i="20"/>
  <c r="P133" i="20"/>
  <c r="P134" i="20"/>
  <c r="P135" i="20"/>
  <c r="P136" i="20"/>
  <c r="P137" i="20"/>
  <c r="P138" i="20"/>
  <c r="P139" i="20"/>
  <c r="P140" i="20"/>
  <c r="P141" i="20"/>
  <c r="P142" i="20"/>
  <c r="P143" i="20"/>
  <c r="P144" i="20"/>
  <c r="P145" i="20"/>
  <c r="P146" i="20"/>
  <c r="P147" i="20"/>
  <c r="P148" i="20"/>
  <c r="P149" i="20"/>
  <c r="P150" i="20"/>
  <c r="P151" i="20"/>
  <c r="P152" i="20"/>
  <c r="P153" i="20"/>
  <c r="P154" i="20"/>
  <c r="P155" i="20"/>
  <c r="P156" i="20"/>
  <c r="P157" i="20"/>
  <c r="P158" i="20"/>
  <c r="P159" i="20"/>
  <c r="P160" i="20"/>
  <c r="P161" i="20"/>
  <c r="P162" i="20"/>
  <c r="P163" i="20"/>
  <c r="P164" i="20"/>
  <c r="P165" i="20"/>
  <c r="P166" i="20"/>
  <c r="P167" i="20"/>
  <c r="P168" i="20"/>
  <c r="P169" i="20"/>
  <c r="P170" i="20"/>
  <c r="P171" i="20"/>
  <c r="P172" i="20"/>
  <c r="P173" i="20"/>
  <c r="P174" i="20"/>
  <c r="P175" i="20"/>
  <c r="P176"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Q141" i="20"/>
  <c r="Q142" i="20"/>
  <c r="Q143" i="20"/>
  <c r="Q144" i="20"/>
  <c r="Q145" i="20"/>
  <c r="Q146" i="20"/>
  <c r="Q147" i="20"/>
  <c r="Q148" i="20"/>
  <c r="Q149" i="20"/>
  <c r="Q150" i="20"/>
  <c r="Q151" i="20"/>
  <c r="Q152" i="20"/>
  <c r="Q153" i="20"/>
  <c r="Q154" i="20"/>
  <c r="Q155" i="20"/>
  <c r="Q156" i="20"/>
  <c r="Q157" i="20"/>
  <c r="Q158" i="20"/>
  <c r="Q159" i="20"/>
  <c r="Q160" i="20"/>
  <c r="Q161" i="20"/>
  <c r="Q162" i="20"/>
  <c r="Q163" i="20"/>
  <c r="Q164" i="20"/>
  <c r="Q165" i="20"/>
  <c r="Q166" i="20"/>
  <c r="Q167" i="20"/>
  <c r="Q168" i="20"/>
  <c r="Q169" i="20"/>
  <c r="Q170" i="20"/>
  <c r="Q171" i="20"/>
  <c r="Q172" i="20"/>
  <c r="Q173" i="20"/>
  <c r="Q174" i="20"/>
  <c r="Q175" i="20"/>
  <c r="Q176" i="20"/>
  <c r="R101" i="20"/>
  <c r="R102" i="20"/>
  <c r="R103" i="20"/>
  <c r="R104" i="20"/>
  <c r="R105" i="20"/>
  <c r="R106" i="20"/>
  <c r="R107" i="20"/>
  <c r="R108" i="20"/>
  <c r="R109" i="20"/>
  <c r="R110" i="20"/>
  <c r="R111" i="20"/>
  <c r="R112" i="20"/>
  <c r="R113" i="20"/>
  <c r="R114" i="20"/>
  <c r="R115" i="20"/>
  <c r="R116" i="20"/>
  <c r="R117" i="20"/>
  <c r="R118" i="20"/>
  <c r="R119" i="20"/>
  <c r="R120" i="20"/>
  <c r="R121" i="20"/>
  <c r="R122" i="20"/>
  <c r="R123" i="20"/>
  <c r="R124" i="20"/>
  <c r="R125" i="20"/>
  <c r="R126" i="20"/>
  <c r="R127" i="20"/>
  <c r="R128" i="20"/>
  <c r="R129" i="20"/>
  <c r="R130" i="20"/>
  <c r="R131" i="20"/>
  <c r="R132" i="20"/>
  <c r="R133" i="20"/>
  <c r="R134" i="20"/>
  <c r="R135" i="20"/>
  <c r="R136" i="20"/>
  <c r="R137" i="20"/>
  <c r="R138" i="20"/>
  <c r="R139" i="20"/>
  <c r="R140" i="20"/>
  <c r="R141" i="20"/>
  <c r="R142" i="20"/>
  <c r="R143" i="20"/>
  <c r="R144" i="20"/>
  <c r="R145" i="20"/>
  <c r="R146" i="20"/>
  <c r="R147" i="20"/>
  <c r="R148" i="20"/>
  <c r="R149" i="20"/>
  <c r="R150" i="20"/>
  <c r="R151" i="20"/>
  <c r="R152" i="20"/>
  <c r="R153" i="20"/>
  <c r="R154" i="20"/>
  <c r="R155" i="20"/>
  <c r="R156" i="20"/>
  <c r="R157" i="20"/>
  <c r="R158" i="20"/>
  <c r="R159" i="20"/>
  <c r="R160" i="20"/>
  <c r="R161" i="20"/>
  <c r="R162" i="20"/>
  <c r="R163" i="20"/>
  <c r="R164" i="20"/>
  <c r="R165" i="20"/>
  <c r="R166" i="20"/>
  <c r="R167" i="20"/>
  <c r="R168" i="20"/>
  <c r="R169" i="20"/>
  <c r="R170" i="20"/>
  <c r="R171" i="20"/>
  <c r="R172" i="20"/>
  <c r="R173" i="20"/>
  <c r="R174" i="20"/>
  <c r="R175" i="20"/>
  <c r="R176" i="20"/>
  <c r="S101"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T101" i="20"/>
  <c r="T102" i="20"/>
  <c r="T103" i="20"/>
  <c r="T104" i="20"/>
  <c r="T105" i="20"/>
  <c r="T106" i="20"/>
  <c r="T107" i="20"/>
  <c r="T108" i="20"/>
  <c r="T109" i="20"/>
  <c r="T110" i="20"/>
  <c r="T111" i="20"/>
  <c r="T112" i="20"/>
  <c r="T113" i="20"/>
  <c r="T114" i="20"/>
  <c r="T115" i="20"/>
  <c r="T116" i="20"/>
  <c r="T117" i="20"/>
  <c r="T118" i="20"/>
  <c r="T119" i="20"/>
  <c r="T120" i="20"/>
  <c r="T121" i="20"/>
  <c r="T122" i="20"/>
  <c r="T123" i="20"/>
  <c r="T124" i="20"/>
  <c r="T125" i="20"/>
  <c r="T126" i="20"/>
  <c r="T127" i="20"/>
  <c r="T128" i="20"/>
  <c r="T129" i="20"/>
  <c r="T130" i="20"/>
  <c r="T131" i="20"/>
  <c r="T132" i="20"/>
  <c r="T133" i="20"/>
  <c r="T134" i="20"/>
  <c r="T135" i="20"/>
  <c r="T136" i="20"/>
  <c r="T137" i="20"/>
  <c r="T138" i="20"/>
  <c r="T139" i="20"/>
  <c r="T140" i="20"/>
  <c r="T141" i="20"/>
  <c r="T142" i="20"/>
  <c r="T143" i="20"/>
  <c r="T144" i="20"/>
  <c r="T145" i="20"/>
  <c r="T146" i="20"/>
  <c r="T147" i="20"/>
  <c r="T148" i="20"/>
  <c r="T149" i="20"/>
  <c r="T150" i="20"/>
  <c r="T151" i="20"/>
  <c r="T152" i="20"/>
  <c r="T153" i="20"/>
  <c r="T154" i="20"/>
  <c r="T155" i="20"/>
  <c r="T156" i="20"/>
  <c r="T157" i="20"/>
  <c r="T158" i="20"/>
  <c r="T159" i="20"/>
  <c r="T160" i="20"/>
  <c r="T161" i="20"/>
  <c r="T162" i="20"/>
  <c r="T163" i="20"/>
  <c r="T164" i="20"/>
  <c r="T165" i="20"/>
  <c r="T166" i="20"/>
  <c r="T167" i="20"/>
  <c r="T168" i="20"/>
  <c r="T169" i="20"/>
  <c r="T170" i="20"/>
  <c r="T171" i="20"/>
  <c r="T172" i="20"/>
  <c r="T173" i="20"/>
  <c r="T174" i="20"/>
  <c r="T175" i="20"/>
  <c r="T176"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V101" i="20"/>
  <c r="V102" i="20"/>
  <c r="V103" i="20"/>
  <c r="V104" i="20"/>
  <c r="V105" i="20"/>
  <c r="V106" i="20"/>
  <c r="V107" i="20"/>
  <c r="V108" i="20"/>
  <c r="V109" i="20"/>
  <c r="V110" i="20"/>
  <c r="V111" i="20"/>
  <c r="V112" i="20"/>
  <c r="V113" i="20"/>
  <c r="V114" i="20"/>
  <c r="V115" i="20"/>
  <c r="V116" i="20"/>
  <c r="V117" i="20"/>
  <c r="V118" i="20"/>
  <c r="V119" i="20"/>
  <c r="V120" i="20"/>
  <c r="V121" i="20"/>
  <c r="V122" i="20"/>
  <c r="V123" i="20"/>
  <c r="V124" i="20"/>
  <c r="V125" i="20"/>
  <c r="V126" i="20"/>
  <c r="V127" i="20"/>
  <c r="V128" i="20"/>
  <c r="V129" i="20"/>
  <c r="V130" i="20"/>
  <c r="V131" i="20"/>
  <c r="V132" i="20"/>
  <c r="V133" i="20"/>
  <c r="V134" i="20"/>
  <c r="V135" i="20"/>
  <c r="V136" i="20"/>
  <c r="V137" i="20"/>
  <c r="V138" i="20"/>
  <c r="V139" i="20"/>
  <c r="V140" i="20"/>
  <c r="V141" i="20"/>
  <c r="V142" i="20"/>
  <c r="V143" i="20"/>
  <c r="V144" i="20"/>
  <c r="V145" i="20"/>
  <c r="V146" i="20"/>
  <c r="V147" i="20"/>
  <c r="V148" i="20"/>
  <c r="V149" i="20"/>
  <c r="V150" i="20"/>
  <c r="V151" i="20"/>
  <c r="V152" i="20"/>
  <c r="V153" i="20"/>
  <c r="V154" i="20"/>
  <c r="V155" i="20"/>
  <c r="V156" i="20"/>
  <c r="V157" i="20"/>
  <c r="V158" i="20"/>
  <c r="V159" i="20"/>
  <c r="V160" i="20"/>
  <c r="V161" i="20"/>
  <c r="V162" i="20"/>
  <c r="V163" i="20"/>
  <c r="V164" i="20"/>
  <c r="V165" i="20"/>
  <c r="V166" i="20"/>
  <c r="V167" i="20"/>
  <c r="V168" i="20"/>
  <c r="V169" i="20"/>
  <c r="V170" i="20"/>
  <c r="V171" i="20"/>
  <c r="V172" i="20"/>
  <c r="V173" i="20"/>
  <c r="V174" i="20"/>
  <c r="V175" i="20"/>
  <c r="V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J177" i="20"/>
  <c r="J178" i="20"/>
  <c r="J179" i="20"/>
  <c r="J180" i="20"/>
  <c r="J181" i="20"/>
  <c r="J182" i="20"/>
  <c r="J183" i="20"/>
  <c r="J184" i="20"/>
  <c r="J185" i="20"/>
  <c r="J186" i="20"/>
  <c r="J187" i="20"/>
  <c r="J188" i="20"/>
  <c r="J189" i="20"/>
  <c r="J190" i="20"/>
  <c r="J191" i="20"/>
  <c r="J192" i="20"/>
  <c r="J193" i="20"/>
  <c r="J194" i="20"/>
  <c r="J195" i="20"/>
  <c r="J196" i="20"/>
  <c r="J197" i="20"/>
  <c r="J198" i="20"/>
  <c r="J199" i="20"/>
  <c r="J200" i="20"/>
  <c r="J201" i="20"/>
  <c r="J202" i="20"/>
  <c r="J203" i="20"/>
  <c r="J204" i="20"/>
  <c r="J205" i="20"/>
  <c r="J206" i="20"/>
  <c r="J207" i="20"/>
  <c r="J208" i="20"/>
  <c r="J209" i="20"/>
  <c r="J210" i="20"/>
  <c r="J211" i="20"/>
  <c r="J212" i="20"/>
  <c r="J213" i="20"/>
  <c r="J214" i="20"/>
  <c r="J215" i="20"/>
  <c r="J216" i="20"/>
  <c r="J217" i="20"/>
  <c r="J218" i="20"/>
  <c r="J219" i="20"/>
  <c r="J220" i="20"/>
  <c r="J221" i="20"/>
  <c r="J222" i="20"/>
  <c r="J223" i="20"/>
  <c r="J224" i="20"/>
  <c r="J225" i="20"/>
  <c r="J226" i="20"/>
  <c r="J227" i="20"/>
  <c r="J228" i="20"/>
  <c r="J229" i="20"/>
  <c r="J230" i="20"/>
  <c r="J231" i="20"/>
  <c r="J232" i="20"/>
  <c r="J233" i="20"/>
  <c r="J234" i="20"/>
  <c r="J235" i="20"/>
  <c r="J236" i="20"/>
  <c r="J237" i="20"/>
  <c r="J238" i="20"/>
  <c r="J239" i="20"/>
  <c r="J240" i="20"/>
  <c r="J241" i="20"/>
  <c r="J242" i="20"/>
  <c r="J243" i="20"/>
  <c r="J244" i="20"/>
  <c r="J245" i="20"/>
  <c r="J246" i="20"/>
  <c r="J247" i="20"/>
  <c r="J248" i="20"/>
  <c r="J249" i="20"/>
  <c r="J250" i="20"/>
  <c r="J251" i="20"/>
  <c r="J252" i="20"/>
  <c r="K177" i="20"/>
  <c r="K178" i="20"/>
  <c r="K179" i="20"/>
  <c r="K180" i="20"/>
  <c r="K181" i="20"/>
  <c r="K182" i="20"/>
  <c r="K183" i="20"/>
  <c r="K184" i="20"/>
  <c r="K185" i="20"/>
  <c r="K186" i="20"/>
  <c r="K187" i="20"/>
  <c r="K188" i="20"/>
  <c r="K189" i="20"/>
  <c r="K190" i="20"/>
  <c r="K191" i="20"/>
  <c r="K192" i="20"/>
  <c r="K193" i="20"/>
  <c r="K194" i="20"/>
  <c r="K195" i="20"/>
  <c r="K196" i="20"/>
  <c r="K197" i="20"/>
  <c r="K198" i="20"/>
  <c r="K199" i="20"/>
  <c r="K200" i="20"/>
  <c r="K201" i="20"/>
  <c r="K202" i="20"/>
  <c r="K203" i="20"/>
  <c r="K204" i="20"/>
  <c r="K205" i="20"/>
  <c r="K206" i="20"/>
  <c r="K207" i="20"/>
  <c r="K208" i="20"/>
  <c r="K209" i="20"/>
  <c r="K210" i="20"/>
  <c r="K211" i="20"/>
  <c r="K212" i="20"/>
  <c r="K213" i="20"/>
  <c r="K214" i="20"/>
  <c r="K215" i="20"/>
  <c r="K216" i="20"/>
  <c r="K217" i="20"/>
  <c r="K218" i="20"/>
  <c r="K219" i="20"/>
  <c r="K220" i="20"/>
  <c r="K221" i="20"/>
  <c r="K222" i="20"/>
  <c r="K223" i="20"/>
  <c r="K224" i="20"/>
  <c r="K225" i="20"/>
  <c r="K226" i="20"/>
  <c r="K227" i="20"/>
  <c r="K228" i="20"/>
  <c r="K229" i="20"/>
  <c r="K230" i="20"/>
  <c r="K231" i="20"/>
  <c r="K232" i="20"/>
  <c r="K233" i="20"/>
  <c r="K234" i="20"/>
  <c r="K235" i="20"/>
  <c r="K236" i="20"/>
  <c r="K237" i="20"/>
  <c r="K238" i="20"/>
  <c r="K239" i="20"/>
  <c r="K240" i="20"/>
  <c r="K241" i="20"/>
  <c r="K242" i="20"/>
  <c r="K243" i="20"/>
  <c r="K244" i="20"/>
  <c r="K245" i="20"/>
  <c r="K246" i="20"/>
  <c r="K247" i="20"/>
  <c r="K248" i="20"/>
  <c r="K249" i="20"/>
  <c r="K250" i="20"/>
  <c r="K251" i="20"/>
  <c r="K252" i="20"/>
  <c r="L177" i="20"/>
  <c r="L178" i="20"/>
  <c r="L179" i="20"/>
  <c r="L180" i="20"/>
  <c r="L181" i="20"/>
  <c r="L182" i="20"/>
  <c r="L183" i="20"/>
  <c r="L184" i="20"/>
  <c r="L185" i="20"/>
  <c r="L186" i="20"/>
  <c r="L187" i="20"/>
  <c r="L188" i="20"/>
  <c r="L189" i="20"/>
  <c r="L190" i="20"/>
  <c r="L191" i="20"/>
  <c r="L192" i="20"/>
  <c r="L193" i="20"/>
  <c r="L194" i="20"/>
  <c r="L195" i="20"/>
  <c r="L196" i="20"/>
  <c r="L197" i="20"/>
  <c r="L198" i="20"/>
  <c r="L199" i="20"/>
  <c r="L200" i="20"/>
  <c r="L201" i="20"/>
  <c r="L202" i="20"/>
  <c r="L203" i="20"/>
  <c r="L204" i="20"/>
  <c r="L205" i="20"/>
  <c r="L206" i="20"/>
  <c r="L207" i="20"/>
  <c r="L208" i="20"/>
  <c r="L209" i="20"/>
  <c r="L210" i="20"/>
  <c r="L211" i="20"/>
  <c r="L212" i="20"/>
  <c r="L213" i="20"/>
  <c r="L214" i="20"/>
  <c r="L215" i="20"/>
  <c r="L216" i="20"/>
  <c r="L217" i="20"/>
  <c r="L218" i="20"/>
  <c r="L219" i="20"/>
  <c r="L220" i="20"/>
  <c r="L221" i="20"/>
  <c r="L222" i="20"/>
  <c r="L223" i="20"/>
  <c r="L224" i="20"/>
  <c r="L225" i="20"/>
  <c r="L226" i="20"/>
  <c r="L227" i="20"/>
  <c r="L228" i="20"/>
  <c r="L229" i="20"/>
  <c r="L230" i="20"/>
  <c r="L231" i="20"/>
  <c r="L232" i="20"/>
  <c r="L233" i="20"/>
  <c r="L234" i="20"/>
  <c r="L235" i="20"/>
  <c r="L236" i="20"/>
  <c r="L237" i="20"/>
  <c r="L238" i="20"/>
  <c r="L239" i="20"/>
  <c r="L240" i="20"/>
  <c r="L241" i="20"/>
  <c r="L242" i="20"/>
  <c r="L243" i="20"/>
  <c r="L244" i="20"/>
  <c r="L245" i="20"/>
  <c r="L246" i="20"/>
  <c r="L247" i="20"/>
  <c r="L248" i="20"/>
  <c r="L249" i="20"/>
  <c r="L250" i="20"/>
  <c r="L251" i="20"/>
  <c r="L252" i="20"/>
  <c r="M177" i="20"/>
  <c r="M178" i="20"/>
  <c r="M179" i="20"/>
  <c r="M180" i="20"/>
  <c r="M181" i="20"/>
  <c r="M182" i="20"/>
  <c r="M183" i="20"/>
  <c r="M184" i="20"/>
  <c r="M185" i="20"/>
  <c r="M186" i="20"/>
  <c r="M187" i="20"/>
  <c r="M188" i="20"/>
  <c r="M189" i="20"/>
  <c r="M190" i="20"/>
  <c r="M191" i="20"/>
  <c r="M192" i="20"/>
  <c r="M193" i="20"/>
  <c r="M194" i="20"/>
  <c r="M195" i="20"/>
  <c r="M196" i="20"/>
  <c r="M197" i="20"/>
  <c r="M198" i="20"/>
  <c r="M199" i="20"/>
  <c r="M200" i="20"/>
  <c r="M201" i="20"/>
  <c r="M202" i="20"/>
  <c r="M203" i="20"/>
  <c r="M204" i="20"/>
  <c r="M205" i="20"/>
  <c r="M206" i="20"/>
  <c r="M207" i="20"/>
  <c r="M208" i="20"/>
  <c r="M209" i="20"/>
  <c r="M210" i="20"/>
  <c r="M211" i="20"/>
  <c r="M212" i="20"/>
  <c r="M213" i="20"/>
  <c r="M214" i="20"/>
  <c r="M215" i="20"/>
  <c r="M216" i="20"/>
  <c r="M217" i="20"/>
  <c r="M218" i="20"/>
  <c r="M219" i="20"/>
  <c r="M220" i="20"/>
  <c r="M221" i="20"/>
  <c r="M222" i="20"/>
  <c r="M223" i="20"/>
  <c r="M224" i="20"/>
  <c r="M225" i="20"/>
  <c r="M226" i="20"/>
  <c r="M227" i="20"/>
  <c r="M228" i="20"/>
  <c r="M229" i="20"/>
  <c r="M230" i="20"/>
  <c r="M231" i="20"/>
  <c r="M232" i="20"/>
  <c r="M233" i="20"/>
  <c r="M234" i="20"/>
  <c r="M235" i="20"/>
  <c r="M236" i="20"/>
  <c r="M237" i="20"/>
  <c r="M238" i="20"/>
  <c r="M239" i="20"/>
  <c r="M240" i="20"/>
  <c r="M241" i="20"/>
  <c r="M242" i="20"/>
  <c r="M243" i="20"/>
  <c r="M244" i="20"/>
  <c r="M245" i="20"/>
  <c r="M246" i="20"/>
  <c r="M247" i="20"/>
  <c r="M248" i="20"/>
  <c r="M249" i="20"/>
  <c r="M250" i="20"/>
  <c r="M251" i="20"/>
  <c r="M252" i="20"/>
  <c r="N177" i="20"/>
  <c r="N178" i="20"/>
  <c r="N179" i="20"/>
  <c r="N180" i="20"/>
  <c r="N181" i="20"/>
  <c r="N182" i="20"/>
  <c r="N183" i="20"/>
  <c r="N184" i="20"/>
  <c r="N185" i="20"/>
  <c r="N186" i="20"/>
  <c r="N187" i="20"/>
  <c r="N188" i="20"/>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N214" i="20"/>
  <c r="N215" i="20"/>
  <c r="N216" i="20"/>
  <c r="N217" i="20"/>
  <c r="N218" i="20"/>
  <c r="N219" i="20"/>
  <c r="N220" i="20"/>
  <c r="N221" i="20"/>
  <c r="N222" i="20"/>
  <c r="N223" i="20"/>
  <c r="N224" i="20"/>
  <c r="N225" i="20"/>
  <c r="N226" i="20"/>
  <c r="N227" i="20"/>
  <c r="N228" i="20"/>
  <c r="N229" i="20"/>
  <c r="N230" i="20"/>
  <c r="N231" i="20"/>
  <c r="N232" i="20"/>
  <c r="N233" i="20"/>
  <c r="N234" i="20"/>
  <c r="N235" i="20"/>
  <c r="N236" i="20"/>
  <c r="N237" i="20"/>
  <c r="N238" i="20"/>
  <c r="N239" i="20"/>
  <c r="N240" i="20"/>
  <c r="N241" i="20"/>
  <c r="N242" i="20"/>
  <c r="N243" i="20"/>
  <c r="N244" i="20"/>
  <c r="N245" i="20"/>
  <c r="N246" i="20"/>
  <c r="N247" i="20"/>
  <c r="N248" i="20"/>
  <c r="N249" i="20"/>
  <c r="N250" i="20"/>
  <c r="N251" i="20"/>
  <c r="N252" i="20"/>
  <c r="O177" i="20"/>
  <c r="O178" i="20"/>
  <c r="O179" i="20"/>
  <c r="O180" i="20"/>
  <c r="O181" i="20"/>
  <c r="O182" i="20"/>
  <c r="O183" i="20"/>
  <c r="O184" i="20"/>
  <c r="O185" i="20"/>
  <c r="O186" i="20"/>
  <c r="O187" i="20"/>
  <c r="O188" i="20"/>
  <c r="O189" i="20"/>
  <c r="O190" i="20"/>
  <c r="O191" i="20"/>
  <c r="O192" i="20"/>
  <c r="O193" i="20"/>
  <c r="O194" i="20"/>
  <c r="O195" i="20"/>
  <c r="O196" i="20"/>
  <c r="O197" i="20"/>
  <c r="O198" i="20"/>
  <c r="O199" i="20"/>
  <c r="O200" i="20"/>
  <c r="O201" i="20"/>
  <c r="O202" i="20"/>
  <c r="O203" i="20"/>
  <c r="O204" i="20"/>
  <c r="O205" i="20"/>
  <c r="O206" i="20"/>
  <c r="O207" i="20"/>
  <c r="O208" i="20"/>
  <c r="O209" i="20"/>
  <c r="O210" i="20"/>
  <c r="O211" i="20"/>
  <c r="O212" i="20"/>
  <c r="O213" i="20"/>
  <c r="O214" i="20"/>
  <c r="O215" i="20"/>
  <c r="O216" i="20"/>
  <c r="O217" i="20"/>
  <c r="O218" i="20"/>
  <c r="O219" i="20"/>
  <c r="O220" i="20"/>
  <c r="O221" i="20"/>
  <c r="O222" i="20"/>
  <c r="O223" i="20"/>
  <c r="O224" i="20"/>
  <c r="O225" i="20"/>
  <c r="O226" i="20"/>
  <c r="O227" i="20"/>
  <c r="O228" i="20"/>
  <c r="O229" i="20"/>
  <c r="O230" i="20"/>
  <c r="O231" i="20"/>
  <c r="O232" i="20"/>
  <c r="O233" i="20"/>
  <c r="O234" i="20"/>
  <c r="O235" i="20"/>
  <c r="O236" i="20"/>
  <c r="O237" i="20"/>
  <c r="O238" i="20"/>
  <c r="O239" i="20"/>
  <c r="O240" i="20"/>
  <c r="O241" i="20"/>
  <c r="O242" i="20"/>
  <c r="O243" i="20"/>
  <c r="O244" i="20"/>
  <c r="O245" i="20"/>
  <c r="O246" i="20"/>
  <c r="O247" i="20"/>
  <c r="O248" i="20"/>
  <c r="O249" i="20"/>
  <c r="O250" i="20"/>
  <c r="O251" i="20"/>
  <c r="O252" i="20"/>
  <c r="P177" i="20"/>
  <c r="P178" i="20"/>
  <c r="P179" i="20"/>
  <c r="P180" i="20"/>
  <c r="P181" i="20"/>
  <c r="P182" i="20"/>
  <c r="P183" i="20"/>
  <c r="P184" i="20"/>
  <c r="P185" i="20"/>
  <c r="P186" i="20"/>
  <c r="P187" i="20"/>
  <c r="P188" i="20"/>
  <c r="P189" i="20"/>
  <c r="P190" i="20"/>
  <c r="P191" i="20"/>
  <c r="P192" i="20"/>
  <c r="P193" i="20"/>
  <c r="P194" i="20"/>
  <c r="P195" i="20"/>
  <c r="P196" i="20"/>
  <c r="P197" i="20"/>
  <c r="P198" i="20"/>
  <c r="P199" i="20"/>
  <c r="P200" i="20"/>
  <c r="P201" i="20"/>
  <c r="P202" i="20"/>
  <c r="P203" i="20"/>
  <c r="P204" i="20"/>
  <c r="P205" i="20"/>
  <c r="P206" i="20"/>
  <c r="P207" i="20"/>
  <c r="P208" i="20"/>
  <c r="P209" i="20"/>
  <c r="P210" i="20"/>
  <c r="P211" i="20"/>
  <c r="P212" i="20"/>
  <c r="P213" i="20"/>
  <c r="P214" i="20"/>
  <c r="P215" i="20"/>
  <c r="P216" i="20"/>
  <c r="P217" i="20"/>
  <c r="P218" i="20"/>
  <c r="P219" i="20"/>
  <c r="P220" i="20"/>
  <c r="P221" i="20"/>
  <c r="P222" i="20"/>
  <c r="P223" i="20"/>
  <c r="P224" i="20"/>
  <c r="P225" i="20"/>
  <c r="P226" i="20"/>
  <c r="P227" i="20"/>
  <c r="P228" i="20"/>
  <c r="P229" i="20"/>
  <c r="P230" i="20"/>
  <c r="P231" i="20"/>
  <c r="P232" i="20"/>
  <c r="P233" i="20"/>
  <c r="P234" i="20"/>
  <c r="P235" i="20"/>
  <c r="P236" i="20"/>
  <c r="P237" i="20"/>
  <c r="P238" i="20"/>
  <c r="P239" i="20"/>
  <c r="P240" i="20"/>
  <c r="P241" i="20"/>
  <c r="P242" i="20"/>
  <c r="P243" i="20"/>
  <c r="P244" i="20"/>
  <c r="P245" i="20"/>
  <c r="P246" i="20"/>
  <c r="P247" i="20"/>
  <c r="P248" i="20"/>
  <c r="P249" i="20"/>
  <c r="P250" i="20"/>
  <c r="P251" i="20"/>
  <c r="P252" i="20"/>
  <c r="Q177" i="20"/>
  <c r="Q178" i="20"/>
  <c r="Q179" i="20"/>
  <c r="Q180" i="20"/>
  <c r="Q181" i="20"/>
  <c r="Q182" i="20"/>
  <c r="Q183" i="20"/>
  <c r="Q184" i="20"/>
  <c r="Q185" i="20"/>
  <c r="Q186" i="20"/>
  <c r="Q187" i="20"/>
  <c r="Q188" i="20"/>
  <c r="Q189" i="20"/>
  <c r="Q190" i="20"/>
  <c r="Q191" i="20"/>
  <c r="Q192" i="20"/>
  <c r="Q193" i="20"/>
  <c r="Q194" i="20"/>
  <c r="Q195" i="20"/>
  <c r="Q196" i="20"/>
  <c r="Q197" i="20"/>
  <c r="Q198" i="20"/>
  <c r="Q199" i="20"/>
  <c r="Q200" i="20"/>
  <c r="Q201" i="20"/>
  <c r="Q202" i="20"/>
  <c r="Q203" i="20"/>
  <c r="Q204" i="20"/>
  <c r="Q205" i="20"/>
  <c r="Q206" i="20"/>
  <c r="Q207" i="20"/>
  <c r="Q208" i="20"/>
  <c r="Q209" i="20"/>
  <c r="Q210" i="20"/>
  <c r="Q211" i="20"/>
  <c r="Q212" i="20"/>
  <c r="Q213" i="20"/>
  <c r="Q214" i="20"/>
  <c r="Q215" i="20"/>
  <c r="Q216" i="20"/>
  <c r="Q217" i="20"/>
  <c r="Q218" i="20"/>
  <c r="Q219" i="20"/>
  <c r="Q220" i="20"/>
  <c r="Q221" i="20"/>
  <c r="Q222" i="20"/>
  <c r="Q223" i="20"/>
  <c r="Q224" i="20"/>
  <c r="Q225" i="20"/>
  <c r="Q226" i="20"/>
  <c r="Q227" i="20"/>
  <c r="Q228" i="20"/>
  <c r="Q229" i="20"/>
  <c r="Q230" i="20"/>
  <c r="Q231" i="20"/>
  <c r="Q232" i="20"/>
  <c r="Q233" i="20"/>
  <c r="Q234" i="20"/>
  <c r="Q235" i="20"/>
  <c r="Q236" i="20"/>
  <c r="Q237" i="20"/>
  <c r="Q238" i="20"/>
  <c r="Q239" i="20"/>
  <c r="Q240" i="20"/>
  <c r="Q241" i="20"/>
  <c r="Q242" i="20"/>
  <c r="Q243" i="20"/>
  <c r="Q244" i="20"/>
  <c r="Q245" i="20"/>
  <c r="Q246" i="20"/>
  <c r="Q247" i="20"/>
  <c r="Q248" i="20"/>
  <c r="Q249" i="20"/>
  <c r="Q250" i="20"/>
  <c r="Q251" i="20"/>
  <c r="Q252" i="20"/>
  <c r="R177" i="20"/>
  <c r="R178" i="20"/>
  <c r="R179" i="20"/>
  <c r="R180" i="20"/>
  <c r="R181" i="20"/>
  <c r="R182" i="20"/>
  <c r="R183" i="20"/>
  <c r="R184" i="20"/>
  <c r="R185" i="20"/>
  <c r="R186" i="20"/>
  <c r="R187" i="20"/>
  <c r="R188" i="20"/>
  <c r="R189" i="20"/>
  <c r="R190" i="20"/>
  <c r="R191" i="20"/>
  <c r="R192" i="20"/>
  <c r="R193" i="20"/>
  <c r="R194" i="20"/>
  <c r="R195" i="20"/>
  <c r="R196" i="20"/>
  <c r="R197" i="20"/>
  <c r="R198" i="20"/>
  <c r="R199" i="20"/>
  <c r="R200" i="20"/>
  <c r="R201" i="20"/>
  <c r="R202" i="20"/>
  <c r="R203" i="20"/>
  <c r="R204" i="20"/>
  <c r="R205" i="20"/>
  <c r="R206" i="20"/>
  <c r="R207" i="20"/>
  <c r="R208" i="20"/>
  <c r="R209" i="20"/>
  <c r="R210" i="20"/>
  <c r="R211" i="20"/>
  <c r="R212" i="20"/>
  <c r="R213" i="20"/>
  <c r="R214" i="20"/>
  <c r="R215" i="20"/>
  <c r="R216" i="20"/>
  <c r="R217" i="20"/>
  <c r="R218" i="20"/>
  <c r="R219" i="20"/>
  <c r="R220" i="20"/>
  <c r="R221" i="20"/>
  <c r="R222" i="20"/>
  <c r="R223" i="20"/>
  <c r="R224" i="20"/>
  <c r="R225" i="20"/>
  <c r="R226" i="20"/>
  <c r="R227" i="20"/>
  <c r="R228" i="20"/>
  <c r="R229" i="20"/>
  <c r="R230" i="20"/>
  <c r="R231" i="20"/>
  <c r="R232" i="20"/>
  <c r="R233" i="20"/>
  <c r="R234" i="20"/>
  <c r="R235" i="20"/>
  <c r="R236" i="20"/>
  <c r="R237" i="20"/>
  <c r="R238" i="20"/>
  <c r="R239" i="20"/>
  <c r="R240" i="20"/>
  <c r="R241" i="20"/>
  <c r="R242" i="20"/>
  <c r="R243" i="20"/>
  <c r="R244" i="20"/>
  <c r="R245" i="20"/>
  <c r="R246" i="20"/>
  <c r="R247" i="20"/>
  <c r="R248" i="20"/>
  <c r="R249" i="20"/>
  <c r="R250" i="20"/>
  <c r="R251" i="20"/>
  <c r="R252" i="20"/>
  <c r="S177" i="20"/>
  <c r="S178" i="20"/>
  <c r="S179" i="20"/>
  <c r="S180" i="20"/>
  <c r="S181" i="20"/>
  <c r="S182" i="20"/>
  <c r="S183" i="20"/>
  <c r="S184" i="20"/>
  <c r="S185" i="20"/>
  <c r="S186" i="20"/>
  <c r="S187" i="20"/>
  <c r="S188" i="20"/>
  <c r="S189" i="20"/>
  <c r="S190" i="20"/>
  <c r="S191" i="20"/>
  <c r="S192" i="20"/>
  <c r="S193" i="20"/>
  <c r="S194" i="20"/>
  <c r="S195" i="20"/>
  <c r="S196" i="20"/>
  <c r="S197" i="20"/>
  <c r="S198" i="20"/>
  <c r="S199" i="20"/>
  <c r="S200" i="20"/>
  <c r="S201" i="20"/>
  <c r="S202" i="20"/>
  <c r="S203" i="20"/>
  <c r="S204" i="20"/>
  <c r="S205" i="20"/>
  <c r="S206" i="20"/>
  <c r="S207" i="20"/>
  <c r="S208" i="20"/>
  <c r="S209" i="20"/>
  <c r="S210" i="20"/>
  <c r="S211" i="20"/>
  <c r="S212" i="20"/>
  <c r="S213" i="20"/>
  <c r="S214" i="20"/>
  <c r="S215" i="20"/>
  <c r="S216" i="20"/>
  <c r="S217" i="20"/>
  <c r="S218" i="20"/>
  <c r="S219" i="20"/>
  <c r="S220" i="20"/>
  <c r="S221" i="20"/>
  <c r="S222" i="20"/>
  <c r="S223" i="20"/>
  <c r="S224" i="20"/>
  <c r="S225" i="20"/>
  <c r="S226" i="20"/>
  <c r="S227" i="20"/>
  <c r="S228" i="20"/>
  <c r="S229" i="20"/>
  <c r="S230" i="20"/>
  <c r="S231" i="20"/>
  <c r="S232" i="20"/>
  <c r="S233" i="20"/>
  <c r="S234" i="20"/>
  <c r="S235" i="20"/>
  <c r="S236" i="20"/>
  <c r="S237" i="20"/>
  <c r="S238" i="20"/>
  <c r="S239" i="20"/>
  <c r="S240" i="20"/>
  <c r="S241" i="20"/>
  <c r="S242" i="20"/>
  <c r="S243" i="20"/>
  <c r="S244" i="20"/>
  <c r="S245" i="20"/>
  <c r="S246" i="20"/>
  <c r="S247" i="20"/>
  <c r="S248" i="20"/>
  <c r="S249" i="20"/>
  <c r="S250" i="20"/>
  <c r="S251" i="20"/>
  <c r="S252" i="20"/>
  <c r="T177" i="20"/>
  <c r="T178" i="20"/>
  <c r="T179" i="20"/>
  <c r="T180" i="20"/>
  <c r="T181" i="20"/>
  <c r="T182" i="20"/>
  <c r="T183" i="20"/>
  <c r="T184" i="20"/>
  <c r="T185" i="20"/>
  <c r="T186" i="20"/>
  <c r="T187" i="20"/>
  <c r="T188" i="20"/>
  <c r="T189" i="20"/>
  <c r="T190" i="20"/>
  <c r="T191" i="20"/>
  <c r="T192" i="20"/>
  <c r="T193" i="20"/>
  <c r="T194" i="20"/>
  <c r="T195" i="20"/>
  <c r="T196" i="20"/>
  <c r="T197" i="20"/>
  <c r="T198" i="20"/>
  <c r="T199" i="20"/>
  <c r="T200" i="20"/>
  <c r="T201" i="20"/>
  <c r="T202" i="20"/>
  <c r="T203" i="20"/>
  <c r="T204" i="20"/>
  <c r="T205" i="20"/>
  <c r="T206" i="20"/>
  <c r="T207" i="20"/>
  <c r="T208" i="20"/>
  <c r="T209" i="20"/>
  <c r="T210" i="20"/>
  <c r="T211" i="20"/>
  <c r="T212" i="20"/>
  <c r="T213" i="20"/>
  <c r="T214" i="20"/>
  <c r="T215" i="20"/>
  <c r="T216" i="20"/>
  <c r="T217" i="20"/>
  <c r="T218" i="20"/>
  <c r="T219" i="20"/>
  <c r="T220" i="20"/>
  <c r="T221" i="20"/>
  <c r="T222" i="20"/>
  <c r="T223" i="20"/>
  <c r="T224" i="20"/>
  <c r="T225" i="20"/>
  <c r="T226" i="20"/>
  <c r="T227" i="20"/>
  <c r="T228" i="20"/>
  <c r="T229" i="20"/>
  <c r="T230" i="20"/>
  <c r="T231" i="20"/>
  <c r="T232" i="20"/>
  <c r="T233" i="20"/>
  <c r="T234" i="20"/>
  <c r="T235" i="20"/>
  <c r="T236" i="20"/>
  <c r="T237" i="20"/>
  <c r="T238" i="20"/>
  <c r="T239" i="20"/>
  <c r="T240" i="20"/>
  <c r="T241" i="20"/>
  <c r="T242" i="20"/>
  <c r="T243" i="20"/>
  <c r="T244" i="20"/>
  <c r="T245" i="20"/>
  <c r="T246" i="20"/>
  <c r="T247" i="20"/>
  <c r="T248" i="20"/>
  <c r="T249" i="20"/>
  <c r="T250" i="20"/>
  <c r="T251" i="20"/>
  <c r="T252"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V177" i="20"/>
  <c r="V178" i="20"/>
  <c r="V179" i="20"/>
  <c r="V180" i="20"/>
  <c r="V181" i="20"/>
  <c r="V182" i="20"/>
  <c r="V183" i="20"/>
  <c r="V184" i="20"/>
  <c r="V185" i="20"/>
  <c r="V186" i="20"/>
  <c r="V187" i="20"/>
  <c r="V188" i="20"/>
  <c r="V189" i="20"/>
  <c r="V190" i="20"/>
  <c r="V191" i="20"/>
  <c r="V192" i="20"/>
  <c r="V193" i="20"/>
  <c r="V194" i="20"/>
  <c r="V195" i="20"/>
  <c r="V196" i="20"/>
  <c r="V197" i="20"/>
  <c r="V198" i="20"/>
  <c r="V199" i="20"/>
  <c r="V200" i="20"/>
  <c r="V201" i="20"/>
  <c r="V202" i="20"/>
  <c r="V203" i="20"/>
  <c r="V204" i="20"/>
  <c r="V205" i="20"/>
  <c r="V206" i="20"/>
  <c r="V207" i="20"/>
  <c r="V208" i="20"/>
  <c r="V209" i="20"/>
  <c r="V210" i="20"/>
  <c r="V211" i="20"/>
  <c r="V212" i="20"/>
  <c r="V213" i="20"/>
  <c r="V214" i="20"/>
  <c r="V215" i="20"/>
  <c r="V216" i="20"/>
  <c r="V217" i="20"/>
  <c r="V218" i="20"/>
  <c r="V219" i="20"/>
  <c r="V220" i="20"/>
  <c r="V221" i="20"/>
  <c r="V222" i="20"/>
  <c r="V223" i="20"/>
  <c r="V224" i="20"/>
  <c r="V225" i="20"/>
  <c r="V226" i="20"/>
  <c r="V227" i="20"/>
  <c r="V228" i="20"/>
  <c r="V229" i="20"/>
  <c r="V230" i="20"/>
  <c r="V231" i="20"/>
  <c r="V232" i="20"/>
  <c r="V233" i="20"/>
  <c r="V234" i="20"/>
  <c r="V235" i="20"/>
  <c r="V236" i="20"/>
  <c r="V237" i="20"/>
  <c r="V238" i="20"/>
  <c r="V239" i="20"/>
  <c r="V240" i="20"/>
  <c r="V241" i="20"/>
  <c r="V242" i="20"/>
  <c r="V243" i="20"/>
  <c r="V244" i="20"/>
  <c r="V245" i="20"/>
  <c r="V246" i="20"/>
  <c r="V247" i="20"/>
  <c r="V248" i="20"/>
  <c r="V249" i="20"/>
  <c r="V250" i="20"/>
  <c r="V251" i="20"/>
  <c r="V252" i="20"/>
  <c r="I253" i="20"/>
  <c r="I254" i="20"/>
  <c r="I255" i="20"/>
  <c r="I256" i="20"/>
  <c r="I257" i="20"/>
  <c r="I258" i="20"/>
  <c r="I259" i="20"/>
  <c r="I260" i="20"/>
  <c r="I261" i="20"/>
  <c r="I262" i="20"/>
  <c r="I263" i="20"/>
  <c r="I264" i="20"/>
  <c r="I265" i="20"/>
  <c r="I266" i="20"/>
  <c r="I267" i="20"/>
  <c r="I268" i="20"/>
  <c r="I269" i="20"/>
  <c r="I270" i="20"/>
  <c r="I271" i="20"/>
  <c r="I272" i="20"/>
  <c r="I273" i="20"/>
  <c r="I274" i="20"/>
  <c r="I275" i="20"/>
  <c r="I276" i="20"/>
  <c r="I277" i="20"/>
  <c r="I278" i="20"/>
  <c r="I279" i="20"/>
  <c r="I280" i="20"/>
  <c r="I281" i="20"/>
  <c r="I282" i="20"/>
  <c r="I283" i="20"/>
  <c r="I284" i="20"/>
  <c r="I285" i="20"/>
  <c r="I286" i="20"/>
  <c r="I287" i="20"/>
  <c r="I288" i="20"/>
  <c r="I289" i="20"/>
  <c r="I290" i="20"/>
  <c r="I291" i="20"/>
  <c r="I292" i="20"/>
  <c r="I293" i="20"/>
  <c r="I294" i="20"/>
  <c r="I295" i="20"/>
  <c r="I296" i="20"/>
  <c r="I297" i="20"/>
  <c r="I298" i="20"/>
  <c r="I299" i="20"/>
  <c r="I300" i="20"/>
  <c r="I301" i="20"/>
  <c r="I302" i="20"/>
  <c r="I303" i="20"/>
  <c r="I304" i="20"/>
  <c r="I305" i="20"/>
  <c r="I306" i="20"/>
  <c r="I307" i="20"/>
  <c r="I308" i="20"/>
  <c r="I309" i="20"/>
  <c r="I310" i="20"/>
  <c r="I311" i="20"/>
  <c r="I312" i="20"/>
  <c r="I313" i="20"/>
  <c r="I314" i="20"/>
  <c r="I315" i="20"/>
  <c r="I316" i="20"/>
  <c r="I317" i="20"/>
  <c r="I318" i="20"/>
  <c r="I319" i="20"/>
  <c r="I320" i="20"/>
  <c r="I321" i="20"/>
  <c r="I322" i="20"/>
  <c r="I323" i="20"/>
  <c r="I324" i="20"/>
  <c r="I325" i="20"/>
  <c r="I326" i="20"/>
  <c r="I327" i="20"/>
  <c r="I328" i="20"/>
  <c r="J253" i="20"/>
  <c r="J254" i="20"/>
  <c r="J255" i="20"/>
  <c r="J256" i="20"/>
  <c r="J257" i="20"/>
  <c r="J258" i="20"/>
  <c r="J259" i="20"/>
  <c r="J260" i="20"/>
  <c r="J261" i="20"/>
  <c r="J262" i="20"/>
  <c r="J263" i="20"/>
  <c r="J264" i="20"/>
  <c r="J265" i="20"/>
  <c r="J266" i="20"/>
  <c r="J267" i="20"/>
  <c r="J268" i="20"/>
  <c r="J269" i="20"/>
  <c r="J270" i="20"/>
  <c r="J271" i="20"/>
  <c r="J272" i="20"/>
  <c r="J273" i="20"/>
  <c r="J274" i="20"/>
  <c r="J275" i="20"/>
  <c r="J276" i="20"/>
  <c r="J277" i="20"/>
  <c r="J278" i="20"/>
  <c r="J279" i="20"/>
  <c r="J280" i="20"/>
  <c r="J281" i="20"/>
  <c r="J282" i="20"/>
  <c r="J283" i="20"/>
  <c r="J284" i="20"/>
  <c r="J285" i="20"/>
  <c r="J286" i="20"/>
  <c r="J287" i="20"/>
  <c r="J288" i="20"/>
  <c r="J289" i="20"/>
  <c r="J290" i="20"/>
  <c r="J291" i="20"/>
  <c r="J292" i="20"/>
  <c r="J293" i="20"/>
  <c r="J294" i="20"/>
  <c r="J295" i="20"/>
  <c r="J296" i="20"/>
  <c r="J297" i="20"/>
  <c r="J298" i="20"/>
  <c r="J299" i="20"/>
  <c r="J300" i="20"/>
  <c r="J301" i="20"/>
  <c r="J302" i="20"/>
  <c r="J303" i="20"/>
  <c r="J304" i="20"/>
  <c r="J305" i="20"/>
  <c r="J306" i="20"/>
  <c r="J307" i="20"/>
  <c r="J308" i="20"/>
  <c r="J309" i="20"/>
  <c r="J310" i="20"/>
  <c r="J311" i="20"/>
  <c r="J312" i="20"/>
  <c r="J313" i="20"/>
  <c r="J314" i="20"/>
  <c r="J315" i="20"/>
  <c r="J316" i="20"/>
  <c r="J317" i="20"/>
  <c r="J318" i="20"/>
  <c r="J319" i="20"/>
  <c r="J320" i="20"/>
  <c r="J321" i="20"/>
  <c r="J322" i="20"/>
  <c r="J323" i="20"/>
  <c r="J324" i="20"/>
  <c r="J325" i="20"/>
  <c r="J326" i="20"/>
  <c r="J327" i="20"/>
  <c r="J328" i="20"/>
  <c r="K253" i="20"/>
  <c r="K254" i="20"/>
  <c r="K255" i="20"/>
  <c r="K256" i="20"/>
  <c r="K257" i="20"/>
  <c r="K258" i="20"/>
  <c r="K259" i="20"/>
  <c r="K260" i="20"/>
  <c r="K261" i="20"/>
  <c r="K262" i="20"/>
  <c r="K263" i="20"/>
  <c r="K264" i="20"/>
  <c r="K265" i="20"/>
  <c r="K266" i="20"/>
  <c r="K267"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L253" i="20"/>
  <c r="L254" i="20"/>
  <c r="L255" i="20"/>
  <c r="L256" i="20"/>
  <c r="L257" i="20"/>
  <c r="L258" i="20"/>
  <c r="L259" i="20"/>
  <c r="L260" i="20"/>
  <c r="L261" i="20"/>
  <c r="L262" i="20"/>
  <c r="L263" i="20"/>
  <c r="L264" i="20"/>
  <c r="L265" i="20"/>
  <c r="L266" i="20"/>
  <c r="L267" i="20"/>
  <c r="L268" i="20"/>
  <c r="L269" i="20"/>
  <c r="L270" i="20"/>
  <c r="L271" i="20"/>
  <c r="L272" i="20"/>
  <c r="L273" i="20"/>
  <c r="L274" i="20"/>
  <c r="L275" i="20"/>
  <c r="L276" i="20"/>
  <c r="L277" i="20"/>
  <c r="L278" i="20"/>
  <c r="L279" i="20"/>
  <c r="L280" i="20"/>
  <c r="L281" i="20"/>
  <c r="L282" i="20"/>
  <c r="L283" i="20"/>
  <c r="L284" i="20"/>
  <c r="L285" i="20"/>
  <c r="L286" i="20"/>
  <c r="L287" i="20"/>
  <c r="L288" i="20"/>
  <c r="L289" i="20"/>
  <c r="L290" i="20"/>
  <c r="L291" i="20"/>
  <c r="L292" i="20"/>
  <c r="L293" i="20"/>
  <c r="L294" i="20"/>
  <c r="L295" i="20"/>
  <c r="L296" i="20"/>
  <c r="L297" i="20"/>
  <c r="L298" i="20"/>
  <c r="L299" i="20"/>
  <c r="L300" i="20"/>
  <c r="L301" i="20"/>
  <c r="L302" i="20"/>
  <c r="L303" i="20"/>
  <c r="L304" i="20"/>
  <c r="L305" i="20"/>
  <c r="L306" i="20"/>
  <c r="L307" i="20"/>
  <c r="L308" i="20"/>
  <c r="L309" i="20"/>
  <c r="L310" i="20"/>
  <c r="L311" i="20"/>
  <c r="L312" i="20"/>
  <c r="L313" i="20"/>
  <c r="L314" i="20"/>
  <c r="L315" i="20"/>
  <c r="L316" i="20"/>
  <c r="L317" i="20"/>
  <c r="L318" i="20"/>
  <c r="L319" i="20"/>
  <c r="L320" i="20"/>
  <c r="L321" i="20"/>
  <c r="L322" i="20"/>
  <c r="L323" i="20"/>
  <c r="L324" i="20"/>
  <c r="L325" i="20"/>
  <c r="L326" i="20"/>
  <c r="L327" i="20"/>
  <c r="L328" i="20"/>
  <c r="M253" i="20"/>
  <c r="M254" i="20"/>
  <c r="M255" i="20"/>
  <c r="M256" i="20"/>
  <c r="M257" i="20"/>
  <c r="M258" i="20"/>
  <c r="M259" i="20"/>
  <c r="M260" i="20"/>
  <c r="M261" i="20"/>
  <c r="M262" i="20"/>
  <c r="M263" i="20"/>
  <c r="M264" i="20"/>
  <c r="M265" i="20"/>
  <c r="M266" i="20"/>
  <c r="M267" i="20"/>
  <c r="M268" i="20"/>
  <c r="M269" i="20"/>
  <c r="M270" i="20"/>
  <c r="M271" i="20"/>
  <c r="M272" i="20"/>
  <c r="M273" i="20"/>
  <c r="M274" i="20"/>
  <c r="M275" i="20"/>
  <c r="M276" i="20"/>
  <c r="M277" i="20"/>
  <c r="M278" i="20"/>
  <c r="M279" i="20"/>
  <c r="M280" i="20"/>
  <c r="M281" i="20"/>
  <c r="M282" i="20"/>
  <c r="M283" i="20"/>
  <c r="M284" i="20"/>
  <c r="M285" i="20"/>
  <c r="M286" i="20"/>
  <c r="M287" i="20"/>
  <c r="M288" i="20"/>
  <c r="M289" i="20"/>
  <c r="M290" i="20"/>
  <c r="M291" i="20"/>
  <c r="M292" i="20"/>
  <c r="M293" i="20"/>
  <c r="M294" i="20"/>
  <c r="M295" i="20"/>
  <c r="M296" i="20"/>
  <c r="M297" i="20"/>
  <c r="M298" i="20"/>
  <c r="M299" i="20"/>
  <c r="M300" i="20"/>
  <c r="M301" i="20"/>
  <c r="M302" i="20"/>
  <c r="M303" i="20"/>
  <c r="M304" i="20"/>
  <c r="M305" i="20"/>
  <c r="M306" i="20"/>
  <c r="M307" i="20"/>
  <c r="M308" i="20"/>
  <c r="M309" i="20"/>
  <c r="M310" i="20"/>
  <c r="M311" i="20"/>
  <c r="M312" i="20"/>
  <c r="M313" i="20"/>
  <c r="M314" i="20"/>
  <c r="M315" i="20"/>
  <c r="M316" i="20"/>
  <c r="M317" i="20"/>
  <c r="M318" i="20"/>
  <c r="M319" i="20"/>
  <c r="M320" i="20"/>
  <c r="M321" i="20"/>
  <c r="M322" i="20"/>
  <c r="M323" i="20"/>
  <c r="M324" i="20"/>
  <c r="M325" i="20"/>
  <c r="M326" i="20"/>
  <c r="M327" i="20"/>
  <c r="M328" i="20"/>
  <c r="N253" i="20"/>
  <c r="N254" i="20"/>
  <c r="N255" i="20"/>
  <c r="N256" i="20"/>
  <c r="N257" i="20"/>
  <c r="N258" i="20"/>
  <c r="N259" i="20"/>
  <c r="N260" i="20"/>
  <c r="N261" i="20"/>
  <c r="N262" i="20"/>
  <c r="N263" i="20"/>
  <c r="N264" i="20"/>
  <c r="N265" i="20"/>
  <c r="N266" i="20"/>
  <c r="N267" i="20"/>
  <c r="N268" i="20"/>
  <c r="N269" i="20"/>
  <c r="N270" i="20"/>
  <c r="N271" i="20"/>
  <c r="N272" i="20"/>
  <c r="N273" i="20"/>
  <c r="N274" i="20"/>
  <c r="N275" i="20"/>
  <c r="N276" i="20"/>
  <c r="N277" i="20"/>
  <c r="N278" i="20"/>
  <c r="N279" i="20"/>
  <c r="N280" i="20"/>
  <c r="N281" i="20"/>
  <c r="N282" i="20"/>
  <c r="N283" i="20"/>
  <c r="N284" i="20"/>
  <c r="N285" i="20"/>
  <c r="N286" i="20"/>
  <c r="N287" i="20"/>
  <c r="N288" i="20"/>
  <c r="N289" i="20"/>
  <c r="N290" i="20"/>
  <c r="N291" i="20"/>
  <c r="N292" i="20"/>
  <c r="N293" i="20"/>
  <c r="N294" i="20"/>
  <c r="N295" i="20"/>
  <c r="N296" i="20"/>
  <c r="N297" i="20"/>
  <c r="N298" i="20"/>
  <c r="N299" i="20"/>
  <c r="N300" i="20"/>
  <c r="N301" i="20"/>
  <c r="N302" i="20"/>
  <c r="N303" i="20"/>
  <c r="N304" i="20"/>
  <c r="N305" i="20"/>
  <c r="N306" i="20"/>
  <c r="N307" i="20"/>
  <c r="N308" i="20"/>
  <c r="N309" i="20"/>
  <c r="N310" i="20"/>
  <c r="N311" i="20"/>
  <c r="N312" i="20"/>
  <c r="N313" i="20"/>
  <c r="N314" i="20"/>
  <c r="N315" i="20"/>
  <c r="N316" i="20"/>
  <c r="N317" i="20"/>
  <c r="N318" i="20"/>
  <c r="N319" i="20"/>
  <c r="N320" i="20"/>
  <c r="N321" i="20"/>
  <c r="N322" i="20"/>
  <c r="N323" i="20"/>
  <c r="N324" i="20"/>
  <c r="N325" i="20"/>
  <c r="N326" i="20"/>
  <c r="N327" i="20"/>
  <c r="N328" i="20"/>
  <c r="O253" i="20"/>
  <c r="O254" i="20"/>
  <c r="O255" i="20"/>
  <c r="O256" i="20"/>
  <c r="O257" i="20"/>
  <c r="O258" i="20"/>
  <c r="O259" i="20"/>
  <c r="O260" i="20"/>
  <c r="O261" i="20"/>
  <c r="O262" i="20"/>
  <c r="O263" i="20"/>
  <c r="O264" i="20"/>
  <c r="O265" i="20"/>
  <c r="O266" i="20"/>
  <c r="O267" i="20"/>
  <c r="O268" i="20"/>
  <c r="O269" i="20"/>
  <c r="O270" i="20"/>
  <c r="O271" i="20"/>
  <c r="O272" i="20"/>
  <c r="O273" i="20"/>
  <c r="O274" i="20"/>
  <c r="O275" i="20"/>
  <c r="O276" i="20"/>
  <c r="O277" i="20"/>
  <c r="O278" i="20"/>
  <c r="O279" i="20"/>
  <c r="O280" i="20"/>
  <c r="O281" i="20"/>
  <c r="O282" i="20"/>
  <c r="O283" i="20"/>
  <c r="O284" i="20"/>
  <c r="O285" i="20"/>
  <c r="O286" i="20"/>
  <c r="O287" i="20"/>
  <c r="O288" i="20"/>
  <c r="O289" i="20"/>
  <c r="O290" i="20"/>
  <c r="O291" i="20"/>
  <c r="O292" i="20"/>
  <c r="O293" i="20"/>
  <c r="O294" i="20"/>
  <c r="O295" i="20"/>
  <c r="O296" i="20"/>
  <c r="O297" i="20"/>
  <c r="O298" i="20"/>
  <c r="O299" i="20"/>
  <c r="O300" i="20"/>
  <c r="O301" i="20"/>
  <c r="O302" i="20"/>
  <c r="O303" i="20"/>
  <c r="O304" i="20"/>
  <c r="O305" i="20"/>
  <c r="O306" i="20"/>
  <c r="O307" i="20"/>
  <c r="O308" i="20"/>
  <c r="O309" i="20"/>
  <c r="O310" i="20"/>
  <c r="O311" i="20"/>
  <c r="O312" i="20"/>
  <c r="O313" i="20"/>
  <c r="O314" i="20"/>
  <c r="O315" i="20"/>
  <c r="O316" i="20"/>
  <c r="O317" i="20"/>
  <c r="O318" i="20"/>
  <c r="O319" i="20"/>
  <c r="O320" i="20"/>
  <c r="O321" i="20"/>
  <c r="O322" i="20"/>
  <c r="O323" i="20"/>
  <c r="O324" i="20"/>
  <c r="O325" i="20"/>
  <c r="O326" i="20"/>
  <c r="O327" i="20"/>
  <c r="O328" i="20"/>
  <c r="P253" i="20"/>
  <c r="P254" i="20"/>
  <c r="P255" i="20"/>
  <c r="P256" i="20"/>
  <c r="P257" i="20"/>
  <c r="P258" i="20"/>
  <c r="P259" i="20"/>
  <c r="P260" i="20"/>
  <c r="P261" i="20"/>
  <c r="P262" i="20"/>
  <c r="P263" i="20"/>
  <c r="P264" i="20"/>
  <c r="P265" i="20"/>
  <c r="P266" i="20"/>
  <c r="P267" i="20"/>
  <c r="P268" i="20"/>
  <c r="P269" i="20"/>
  <c r="P270" i="20"/>
  <c r="P271" i="20"/>
  <c r="P272" i="20"/>
  <c r="P273" i="20"/>
  <c r="P274" i="20"/>
  <c r="P275" i="20"/>
  <c r="P276" i="20"/>
  <c r="P277" i="20"/>
  <c r="P278" i="20"/>
  <c r="P279" i="20"/>
  <c r="P280" i="20"/>
  <c r="P281" i="20"/>
  <c r="P282" i="20"/>
  <c r="P283" i="20"/>
  <c r="P284" i="20"/>
  <c r="P285" i="20"/>
  <c r="P286" i="20"/>
  <c r="P287" i="20"/>
  <c r="P288" i="20"/>
  <c r="P289" i="20"/>
  <c r="P290" i="20"/>
  <c r="P291" i="20"/>
  <c r="P292" i="20"/>
  <c r="P293" i="20"/>
  <c r="P294" i="20"/>
  <c r="P295" i="20"/>
  <c r="P296" i="20"/>
  <c r="P297" i="20"/>
  <c r="P298" i="20"/>
  <c r="P299" i="20"/>
  <c r="P300" i="20"/>
  <c r="P301" i="20"/>
  <c r="P302" i="20"/>
  <c r="P303" i="20"/>
  <c r="P304" i="20"/>
  <c r="P305" i="20"/>
  <c r="P306" i="20"/>
  <c r="P307" i="20"/>
  <c r="P308" i="20"/>
  <c r="P309" i="20"/>
  <c r="P310" i="20"/>
  <c r="P311" i="20"/>
  <c r="P312" i="20"/>
  <c r="P313" i="20"/>
  <c r="P314" i="20"/>
  <c r="P315" i="20"/>
  <c r="P316" i="20"/>
  <c r="P317" i="20"/>
  <c r="P318" i="20"/>
  <c r="P319" i="20"/>
  <c r="P320" i="20"/>
  <c r="P321" i="20"/>
  <c r="P322" i="20"/>
  <c r="P323" i="20"/>
  <c r="P324" i="20"/>
  <c r="P325" i="20"/>
  <c r="P326" i="20"/>
  <c r="P327" i="20"/>
  <c r="P328" i="20"/>
  <c r="Q253" i="20"/>
  <c r="Q254" i="20"/>
  <c r="Q255" i="20"/>
  <c r="Q256" i="20"/>
  <c r="Q257" i="20"/>
  <c r="Q258" i="20"/>
  <c r="Q259" i="20"/>
  <c r="Q260" i="20"/>
  <c r="Q261" i="20"/>
  <c r="Q262" i="20"/>
  <c r="Q263" i="20"/>
  <c r="Q264" i="20"/>
  <c r="Q265" i="20"/>
  <c r="Q266" i="20"/>
  <c r="Q267" i="20"/>
  <c r="Q268" i="20"/>
  <c r="Q269" i="20"/>
  <c r="Q270" i="20"/>
  <c r="Q271" i="20"/>
  <c r="Q272" i="20"/>
  <c r="Q273" i="20"/>
  <c r="Q274" i="20"/>
  <c r="Q275" i="20"/>
  <c r="Q276" i="20"/>
  <c r="Q277" i="20"/>
  <c r="Q278" i="20"/>
  <c r="Q279" i="20"/>
  <c r="Q280" i="20"/>
  <c r="Q281" i="20"/>
  <c r="Q282" i="20"/>
  <c r="Q283" i="20"/>
  <c r="Q284" i="20"/>
  <c r="Q285" i="20"/>
  <c r="Q286" i="20"/>
  <c r="Q287" i="20"/>
  <c r="Q288" i="20"/>
  <c r="Q289" i="20"/>
  <c r="Q290" i="20"/>
  <c r="Q291" i="20"/>
  <c r="Q292" i="20"/>
  <c r="Q293" i="20"/>
  <c r="Q294" i="20"/>
  <c r="Q295" i="20"/>
  <c r="Q296" i="20"/>
  <c r="Q297" i="20"/>
  <c r="Q298" i="20"/>
  <c r="Q299" i="20"/>
  <c r="Q300" i="20"/>
  <c r="Q301" i="20"/>
  <c r="Q302" i="20"/>
  <c r="Q303" i="20"/>
  <c r="Q304" i="20"/>
  <c r="Q305" i="20"/>
  <c r="Q306" i="20"/>
  <c r="Q307" i="20"/>
  <c r="Q308" i="20"/>
  <c r="Q309" i="20"/>
  <c r="Q310" i="20"/>
  <c r="Q311" i="20"/>
  <c r="Q312" i="20"/>
  <c r="Q313" i="20"/>
  <c r="Q314" i="20"/>
  <c r="Q315" i="20"/>
  <c r="Q316" i="20"/>
  <c r="Q317" i="20"/>
  <c r="Q318" i="20"/>
  <c r="Q319" i="20"/>
  <c r="Q320" i="20"/>
  <c r="Q321" i="20"/>
  <c r="Q322" i="20"/>
  <c r="Q323" i="20"/>
  <c r="Q324" i="20"/>
  <c r="Q325" i="20"/>
  <c r="Q326" i="20"/>
  <c r="Q327" i="20"/>
  <c r="Q328" i="20"/>
  <c r="R253" i="20"/>
  <c r="R254" i="20"/>
  <c r="R255" i="20"/>
  <c r="R256" i="20"/>
  <c r="R257" i="20"/>
  <c r="R258" i="20"/>
  <c r="R259" i="20"/>
  <c r="R260" i="20"/>
  <c r="R261" i="20"/>
  <c r="R262" i="20"/>
  <c r="R263" i="20"/>
  <c r="R264" i="20"/>
  <c r="R265" i="20"/>
  <c r="R266" i="20"/>
  <c r="R267" i="20"/>
  <c r="R268" i="20"/>
  <c r="R269" i="20"/>
  <c r="R270" i="20"/>
  <c r="R271" i="20"/>
  <c r="R272" i="20"/>
  <c r="R273" i="20"/>
  <c r="R274" i="20"/>
  <c r="R275" i="20"/>
  <c r="R276" i="20"/>
  <c r="R277" i="20"/>
  <c r="R278" i="20"/>
  <c r="R279" i="20"/>
  <c r="R280" i="20"/>
  <c r="R281" i="20"/>
  <c r="R282" i="20"/>
  <c r="R283" i="20"/>
  <c r="R284" i="20"/>
  <c r="R285" i="20"/>
  <c r="R286" i="20"/>
  <c r="R287" i="20"/>
  <c r="R288" i="20"/>
  <c r="R289" i="20"/>
  <c r="R290" i="20"/>
  <c r="R291" i="20"/>
  <c r="R292" i="20"/>
  <c r="R293" i="20"/>
  <c r="R294" i="20"/>
  <c r="R295" i="20"/>
  <c r="R296" i="20"/>
  <c r="R297" i="20"/>
  <c r="R298" i="20"/>
  <c r="R299" i="20"/>
  <c r="R300" i="20"/>
  <c r="R301" i="20"/>
  <c r="R302" i="20"/>
  <c r="R303" i="20"/>
  <c r="R304" i="20"/>
  <c r="R305" i="20"/>
  <c r="R306" i="20"/>
  <c r="R307" i="20"/>
  <c r="R308" i="20"/>
  <c r="R309" i="20"/>
  <c r="R310" i="20"/>
  <c r="R311" i="20"/>
  <c r="R312" i="20"/>
  <c r="R313" i="20"/>
  <c r="R314" i="20"/>
  <c r="R315" i="20"/>
  <c r="R316" i="20"/>
  <c r="R317" i="20"/>
  <c r="R318" i="20"/>
  <c r="R319" i="20"/>
  <c r="R320" i="20"/>
  <c r="R321" i="20"/>
  <c r="R322" i="20"/>
  <c r="R323" i="20"/>
  <c r="R324" i="20"/>
  <c r="R325" i="20"/>
  <c r="R326" i="20"/>
  <c r="R327" i="20"/>
  <c r="R328" i="20"/>
  <c r="S253" i="20"/>
  <c r="S254" i="20"/>
  <c r="S255" i="20"/>
  <c r="S256" i="20"/>
  <c r="S257" i="20"/>
  <c r="S258" i="20"/>
  <c r="S259" i="20"/>
  <c r="S260" i="20"/>
  <c r="S261" i="20"/>
  <c r="S262" i="20"/>
  <c r="S263" i="20"/>
  <c r="S264" i="20"/>
  <c r="S265" i="20"/>
  <c r="S266" i="20"/>
  <c r="S267" i="20"/>
  <c r="S268" i="20"/>
  <c r="S269" i="20"/>
  <c r="S270" i="20"/>
  <c r="S271" i="20"/>
  <c r="S272" i="20"/>
  <c r="S273" i="20"/>
  <c r="S274" i="20"/>
  <c r="S275" i="20"/>
  <c r="S276" i="20"/>
  <c r="S277" i="20"/>
  <c r="S278" i="20"/>
  <c r="S279" i="20"/>
  <c r="S280" i="20"/>
  <c r="S281" i="20"/>
  <c r="S282" i="20"/>
  <c r="S283" i="20"/>
  <c r="S284" i="20"/>
  <c r="S285" i="20"/>
  <c r="S286" i="20"/>
  <c r="S287" i="20"/>
  <c r="S288" i="20"/>
  <c r="S289" i="20"/>
  <c r="S290" i="20"/>
  <c r="S291" i="20"/>
  <c r="S292" i="20"/>
  <c r="S293" i="20"/>
  <c r="S294" i="20"/>
  <c r="S295" i="20"/>
  <c r="S296" i="20"/>
  <c r="S297" i="20"/>
  <c r="S298" i="20"/>
  <c r="S299" i="20"/>
  <c r="S300" i="20"/>
  <c r="S301" i="20"/>
  <c r="S302" i="20"/>
  <c r="S303" i="20"/>
  <c r="S304" i="20"/>
  <c r="S305" i="20"/>
  <c r="S306" i="20"/>
  <c r="S307" i="20"/>
  <c r="S308" i="20"/>
  <c r="S309" i="20"/>
  <c r="S310" i="20"/>
  <c r="S311" i="20"/>
  <c r="S312" i="20"/>
  <c r="S313" i="20"/>
  <c r="S314" i="20"/>
  <c r="S315" i="20"/>
  <c r="S316" i="20"/>
  <c r="S317" i="20"/>
  <c r="S318" i="20"/>
  <c r="S319" i="20"/>
  <c r="S320" i="20"/>
  <c r="S321" i="20"/>
  <c r="S322" i="20"/>
  <c r="S323" i="20"/>
  <c r="S324" i="20"/>
  <c r="S325" i="20"/>
  <c r="S326" i="20"/>
  <c r="S327" i="20"/>
  <c r="S328" i="20"/>
  <c r="T253" i="20"/>
  <c r="T254" i="20"/>
  <c r="T255" i="20"/>
  <c r="T256" i="20"/>
  <c r="T257" i="20"/>
  <c r="T258" i="20"/>
  <c r="T259" i="20"/>
  <c r="T260" i="20"/>
  <c r="T261" i="20"/>
  <c r="T262" i="20"/>
  <c r="T263" i="20"/>
  <c r="T264" i="20"/>
  <c r="T265" i="20"/>
  <c r="T266" i="20"/>
  <c r="T267" i="20"/>
  <c r="T268" i="20"/>
  <c r="T269" i="20"/>
  <c r="T270" i="20"/>
  <c r="T271" i="20"/>
  <c r="T272" i="20"/>
  <c r="T273" i="20"/>
  <c r="T274" i="20"/>
  <c r="T275" i="20"/>
  <c r="T276" i="20"/>
  <c r="T277" i="20"/>
  <c r="T278" i="20"/>
  <c r="T279" i="20"/>
  <c r="T280" i="20"/>
  <c r="T281" i="20"/>
  <c r="T282" i="20"/>
  <c r="T283" i="20"/>
  <c r="T284" i="20"/>
  <c r="T285" i="20"/>
  <c r="T286" i="20"/>
  <c r="T287" i="20"/>
  <c r="T288" i="20"/>
  <c r="T289" i="20"/>
  <c r="T290" i="20"/>
  <c r="T291" i="20"/>
  <c r="T292" i="20"/>
  <c r="T293" i="20"/>
  <c r="T294" i="20"/>
  <c r="T295" i="20"/>
  <c r="T296" i="20"/>
  <c r="T297" i="20"/>
  <c r="T298" i="20"/>
  <c r="T299" i="20"/>
  <c r="T300" i="20"/>
  <c r="T301" i="20"/>
  <c r="T302" i="20"/>
  <c r="T303" i="20"/>
  <c r="T304" i="20"/>
  <c r="T305" i="20"/>
  <c r="T306" i="20"/>
  <c r="T307" i="20"/>
  <c r="T308" i="20"/>
  <c r="T309" i="20"/>
  <c r="T310" i="20"/>
  <c r="T311" i="20"/>
  <c r="T312" i="20"/>
  <c r="T313" i="20"/>
  <c r="T314" i="20"/>
  <c r="T315" i="20"/>
  <c r="T316" i="20"/>
  <c r="T317" i="20"/>
  <c r="T318" i="20"/>
  <c r="T319" i="20"/>
  <c r="T320" i="20"/>
  <c r="T321" i="20"/>
  <c r="T322" i="20"/>
  <c r="T323" i="20"/>
  <c r="T324" i="20"/>
  <c r="T325" i="20"/>
  <c r="T326" i="20"/>
  <c r="T327" i="20"/>
  <c r="T328"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V253" i="20"/>
  <c r="V254" i="20"/>
  <c r="V255" i="20"/>
  <c r="V256" i="20"/>
  <c r="V257" i="20"/>
  <c r="V258" i="20"/>
  <c r="V259" i="20"/>
  <c r="V260" i="20"/>
  <c r="V261" i="20"/>
  <c r="V262" i="20"/>
  <c r="V263" i="20"/>
  <c r="V264" i="20"/>
  <c r="V265" i="20"/>
  <c r="V266" i="20"/>
  <c r="V267" i="20"/>
  <c r="V268" i="20"/>
  <c r="V269" i="20"/>
  <c r="V270" i="20"/>
  <c r="V271" i="20"/>
  <c r="V272" i="20"/>
  <c r="V273" i="20"/>
  <c r="V274" i="20"/>
  <c r="V275" i="20"/>
  <c r="V276" i="20"/>
  <c r="V277" i="20"/>
  <c r="V278" i="20"/>
  <c r="V279" i="20"/>
  <c r="V280" i="20"/>
  <c r="V281" i="20"/>
  <c r="V282" i="20"/>
  <c r="V283" i="20"/>
  <c r="V284" i="20"/>
  <c r="V285" i="20"/>
  <c r="V286" i="20"/>
  <c r="V287" i="20"/>
  <c r="V288" i="20"/>
  <c r="V289" i="20"/>
  <c r="V290" i="20"/>
  <c r="V291" i="20"/>
  <c r="V292" i="20"/>
  <c r="V293" i="20"/>
  <c r="V294" i="20"/>
  <c r="V295" i="20"/>
  <c r="V296" i="20"/>
  <c r="V297" i="20"/>
  <c r="V298" i="20"/>
  <c r="V299" i="20"/>
  <c r="V300" i="20"/>
  <c r="V301" i="20"/>
  <c r="V302" i="20"/>
  <c r="V303" i="20"/>
  <c r="V304" i="20"/>
  <c r="V305" i="20"/>
  <c r="V306" i="20"/>
  <c r="V307" i="20"/>
  <c r="V308" i="20"/>
  <c r="V309" i="20"/>
  <c r="V310" i="20"/>
  <c r="V311" i="20"/>
  <c r="V312" i="20"/>
  <c r="V313" i="20"/>
  <c r="V314" i="20"/>
  <c r="V315" i="20"/>
  <c r="V316" i="20"/>
  <c r="V317" i="20"/>
  <c r="V318" i="20"/>
  <c r="V319" i="20"/>
  <c r="V320" i="20"/>
  <c r="V321" i="20"/>
  <c r="V322" i="20"/>
  <c r="V323" i="20"/>
  <c r="V324" i="20"/>
  <c r="V325" i="20"/>
  <c r="V326" i="20"/>
  <c r="V327" i="20"/>
  <c r="V328" i="20"/>
  <c r="I329" i="20"/>
  <c r="I330" i="20"/>
  <c r="I331" i="20"/>
  <c r="I332" i="20"/>
  <c r="I333" i="20"/>
  <c r="I334" i="20"/>
  <c r="I335" i="20"/>
  <c r="I336" i="20"/>
  <c r="I337" i="20"/>
  <c r="I338" i="20"/>
  <c r="I339" i="20"/>
  <c r="I340" i="20"/>
  <c r="I341" i="20"/>
  <c r="I342" i="20"/>
  <c r="I343" i="20"/>
  <c r="I344" i="20"/>
  <c r="I345" i="20"/>
  <c r="I346" i="20"/>
  <c r="I347" i="20"/>
  <c r="I348" i="20"/>
  <c r="I349" i="20"/>
  <c r="I350" i="20"/>
  <c r="I351" i="20"/>
  <c r="I352" i="20"/>
  <c r="I353" i="20"/>
  <c r="I354" i="20"/>
  <c r="I355" i="20"/>
  <c r="I356" i="20"/>
  <c r="I357" i="20"/>
  <c r="I358" i="20"/>
  <c r="I359" i="20"/>
  <c r="I360" i="20"/>
  <c r="I361" i="20"/>
  <c r="I362" i="20"/>
  <c r="I363" i="20"/>
  <c r="I364" i="20"/>
  <c r="I365" i="20"/>
  <c r="I366" i="20"/>
  <c r="I367" i="20"/>
  <c r="I368" i="20"/>
  <c r="I369" i="20"/>
  <c r="I370" i="20"/>
  <c r="I371" i="20"/>
  <c r="I372" i="20"/>
  <c r="I373" i="20"/>
  <c r="I374" i="20"/>
  <c r="I375" i="20"/>
  <c r="I376" i="20"/>
  <c r="I377" i="20"/>
  <c r="I378" i="20"/>
  <c r="I379" i="20"/>
  <c r="I380" i="20"/>
  <c r="I381" i="20"/>
  <c r="I382" i="20"/>
  <c r="I383" i="20"/>
  <c r="I384" i="20"/>
  <c r="I385" i="20"/>
  <c r="I386" i="20"/>
  <c r="I387" i="20"/>
  <c r="I388" i="20"/>
  <c r="I389" i="20"/>
  <c r="I390" i="20"/>
  <c r="I391" i="20"/>
  <c r="I392" i="20"/>
  <c r="I393" i="20"/>
  <c r="I394" i="20"/>
  <c r="I395" i="20"/>
  <c r="I396" i="20"/>
  <c r="I397" i="20"/>
  <c r="I398" i="20"/>
  <c r="I399" i="20"/>
  <c r="I400" i="20"/>
  <c r="I401" i="20"/>
  <c r="I402" i="20"/>
  <c r="I403" i="20"/>
  <c r="I404" i="20"/>
  <c r="J329" i="20"/>
  <c r="J330" i="20"/>
  <c r="J331" i="20"/>
  <c r="J332" i="20"/>
  <c r="J333" i="20"/>
  <c r="J334" i="20"/>
  <c r="J335" i="20"/>
  <c r="J336" i="20"/>
  <c r="J337" i="20"/>
  <c r="J338" i="20"/>
  <c r="J339" i="20"/>
  <c r="J340" i="20"/>
  <c r="J341" i="20"/>
  <c r="J342" i="20"/>
  <c r="J343" i="20"/>
  <c r="J344" i="20"/>
  <c r="J345" i="20"/>
  <c r="J346" i="20"/>
  <c r="J347" i="20"/>
  <c r="J348" i="20"/>
  <c r="J349" i="20"/>
  <c r="J350" i="20"/>
  <c r="J351" i="20"/>
  <c r="J352" i="20"/>
  <c r="J353" i="20"/>
  <c r="J354" i="20"/>
  <c r="J355" i="20"/>
  <c r="J356" i="20"/>
  <c r="J357" i="20"/>
  <c r="J358" i="20"/>
  <c r="J359" i="20"/>
  <c r="J360" i="20"/>
  <c r="J361" i="20"/>
  <c r="J362" i="20"/>
  <c r="J363" i="20"/>
  <c r="J364" i="20"/>
  <c r="J365" i="20"/>
  <c r="J366" i="20"/>
  <c r="J367" i="20"/>
  <c r="J368" i="20"/>
  <c r="J369" i="20"/>
  <c r="J370" i="20"/>
  <c r="J371" i="20"/>
  <c r="J372" i="20"/>
  <c r="J373" i="20"/>
  <c r="J374" i="20"/>
  <c r="J375" i="20"/>
  <c r="J376" i="20"/>
  <c r="J377" i="20"/>
  <c r="J378" i="20"/>
  <c r="J379" i="20"/>
  <c r="J380" i="20"/>
  <c r="J381" i="20"/>
  <c r="J382" i="20"/>
  <c r="J383" i="20"/>
  <c r="J384" i="20"/>
  <c r="J385" i="20"/>
  <c r="J386" i="20"/>
  <c r="J387" i="20"/>
  <c r="J388" i="20"/>
  <c r="J389" i="20"/>
  <c r="J390" i="20"/>
  <c r="J391" i="20"/>
  <c r="J392" i="20"/>
  <c r="J393" i="20"/>
  <c r="J394" i="20"/>
  <c r="J395" i="20"/>
  <c r="J396" i="20"/>
  <c r="J397" i="20"/>
  <c r="J398" i="20"/>
  <c r="J399" i="20"/>
  <c r="J400" i="20"/>
  <c r="J401" i="20"/>
  <c r="J402" i="20"/>
  <c r="J403" i="20"/>
  <c r="J404" i="20"/>
  <c r="K329" i="20"/>
  <c r="K330" i="20"/>
  <c r="K331" i="20"/>
  <c r="K332" i="20"/>
  <c r="K333" i="20"/>
  <c r="K334" i="20"/>
  <c r="K335" i="20"/>
  <c r="K336" i="20"/>
  <c r="K337" i="20"/>
  <c r="K338" i="20"/>
  <c r="K339" i="20"/>
  <c r="K340" i="20"/>
  <c r="K341" i="20"/>
  <c r="K342" i="20"/>
  <c r="K343" i="20"/>
  <c r="K344" i="20"/>
  <c r="K345" i="20"/>
  <c r="K346" i="20"/>
  <c r="K347" i="20"/>
  <c r="K348" i="20"/>
  <c r="K349" i="20"/>
  <c r="K350" i="20"/>
  <c r="K351" i="20"/>
  <c r="K352" i="20"/>
  <c r="K353" i="20"/>
  <c r="K354" i="20"/>
  <c r="K355" i="20"/>
  <c r="K356" i="20"/>
  <c r="K357" i="20"/>
  <c r="K358" i="20"/>
  <c r="K359" i="20"/>
  <c r="K360" i="20"/>
  <c r="K361" i="20"/>
  <c r="K362" i="20"/>
  <c r="K363" i="20"/>
  <c r="K364" i="20"/>
  <c r="K365" i="20"/>
  <c r="K366" i="20"/>
  <c r="K367" i="20"/>
  <c r="K368" i="20"/>
  <c r="K369" i="20"/>
  <c r="K370" i="20"/>
  <c r="K371" i="20"/>
  <c r="K372" i="20"/>
  <c r="K373" i="20"/>
  <c r="K374" i="20"/>
  <c r="K375" i="20"/>
  <c r="K376" i="20"/>
  <c r="K377" i="20"/>
  <c r="K378" i="20"/>
  <c r="K379" i="20"/>
  <c r="K380" i="20"/>
  <c r="K381" i="20"/>
  <c r="K382" i="20"/>
  <c r="K383" i="20"/>
  <c r="K384" i="20"/>
  <c r="K385" i="20"/>
  <c r="K386" i="20"/>
  <c r="K387" i="20"/>
  <c r="K388" i="20"/>
  <c r="K389" i="20"/>
  <c r="K390" i="20"/>
  <c r="K391" i="20"/>
  <c r="K392" i="20"/>
  <c r="K393" i="20"/>
  <c r="K394" i="20"/>
  <c r="K395" i="20"/>
  <c r="K396" i="20"/>
  <c r="K397" i="20"/>
  <c r="K398" i="20"/>
  <c r="K399" i="20"/>
  <c r="K400" i="20"/>
  <c r="K401" i="20"/>
  <c r="K402" i="20"/>
  <c r="K403" i="20"/>
  <c r="K404" i="20"/>
  <c r="L329" i="20"/>
  <c r="L330" i="20"/>
  <c r="L331" i="20"/>
  <c r="L332" i="20"/>
  <c r="L333" i="20"/>
  <c r="L334" i="20"/>
  <c r="L335" i="20"/>
  <c r="L336" i="20"/>
  <c r="L337" i="20"/>
  <c r="L338" i="20"/>
  <c r="L339" i="20"/>
  <c r="L340" i="20"/>
  <c r="L341" i="20"/>
  <c r="L342" i="20"/>
  <c r="L343" i="20"/>
  <c r="L344" i="20"/>
  <c r="L345" i="20"/>
  <c r="L346" i="20"/>
  <c r="L347" i="20"/>
  <c r="L348" i="20"/>
  <c r="L349" i="20"/>
  <c r="L350" i="20"/>
  <c r="L351" i="20"/>
  <c r="L352" i="20"/>
  <c r="L353" i="20"/>
  <c r="L354" i="20"/>
  <c r="L355" i="20"/>
  <c r="L356" i="20"/>
  <c r="L357" i="20"/>
  <c r="L358" i="20"/>
  <c r="L359" i="20"/>
  <c r="L360" i="20"/>
  <c r="L361" i="20"/>
  <c r="L362" i="20"/>
  <c r="L363" i="20"/>
  <c r="L364" i="20"/>
  <c r="L365" i="20"/>
  <c r="L366" i="20"/>
  <c r="L367" i="20"/>
  <c r="L368" i="20"/>
  <c r="L369" i="20"/>
  <c r="L370" i="20"/>
  <c r="L371" i="20"/>
  <c r="L372" i="20"/>
  <c r="L373" i="20"/>
  <c r="L374" i="20"/>
  <c r="L375" i="20"/>
  <c r="L376" i="20"/>
  <c r="L377" i="20"/>
  <c r="L378" i="20"/>
  <c r="L379" i="20"/>
  <c r="L380" i="20"/>
  <c r="L381" i="20"/>
  <c r="L382" i="20"/>
  <c r="L383" i="20"/>
  <c r="L384" i="20"/>
  <c r="L385" i="20"/>
  <c r="L386" i="20"/>
  <c r="L387" i="20"/>
  <c r="L388" i="20"/>
  <c r="L389" i="20"/>
  <c r="L390" i="20"/>
  <c r="L391" i="20"/>
  <c r="L392" i="20"/>
  <c r="L393" i="20"/>
  <c r="L394" i="20"/>
  <c r="L395" i="20"/>
  <c r="L396" i="20"/>
  <c r="L397" i="20"/>
  <c r="L398" i="20"/>
  <c r="L399" i="20"/>
  <c r="L400" i="20"/>
  <c r="L401" i="20"/>
  <c r="L402" i="20"/>
  <c r="L403" i="20"/>
  <c r="L404" i="20"/>
  <c r="M329" i="20"/>
  <c r="M330" i="20"/>
  <c r="M331" i="20"/>
  <c r="M332" i="20"/>
  <c r="M333" i="20"/>
  <c r="M334" i="20"/>
  <c r="M335" i="20"/>
  <c r="M336" i="20"/>
  <c r="M337" i="20"/>
  <c r="M338" i="20"/>
  <c r="M339" i="20"/>
  <c r="M340" i="20"/>
  <c r="M341" i="20"/>
  <c r="M342" i="20"/>
  <c r="M343" i="20"/>
  <c r="M344" i="20"/>
  <c r="M345" i="20"/>
  <c r="M346" i="20"/>
  <c r="M347" i="20"/>
  <c r="M348" i="20"/>
  <c r="M349" i="20"/>
  <c r="M350" i="20"/>
  <c r="M351" i="20"/>
  <c r="M352" i="20"/>
  <c r="M353" i="20"/>
  <c r="M354" i="20"/>
  <c r="M355" i="20"/>
  <c r="M356" i="20"/>
  <c r="M357" i="20"/>
  <c r="M358" i="20"/>
  <c r="M359" i="20"/>
  <c r="M360" i="20"/>
  <c r="M361" i="20"/>
  <c r="M362" i="20"/>
  <c r="M363" i="20"/>
  <c r="M364" i="20"/>
  <c r="M365" i="20"/>
  <c r="M366" i="20"/>
  <c r="M367" i="20"/>
  <c r="M368" i="20"/>
  <c r="M369" i="20"/>
  <c r="M370" i="20"/>
  <c r="M371" i="20"/>
  <c r="M372" i="20"/>
  <c r="M373" i="20"/>
  <c r="M374" i="20"/>
  <c r="M375" i="20"/>
  <c r="M376" i="20"/>
  <c r="M377" i="20"/>
  <c r="M378" i="20"/>
  <c r="M379" i="20"/>
  <c r="M380" i="20"/>
  <c r="M381" i="20"/>
  <c r="M382" i="20"/>
  <c r="M383" i="20"/>
  <c r="M384" i="20"/>
  <c r="M385" i="20"/>
  <c r="M386" i="20"/>
  <c r="M387" i="20"/>
  <c r="M388" i="20"/>
  <c r="M389" i="20"/>
  <c r="M390" i="20"/>
  <c r="M391" i="20"/>
  <c r="M392" i="20"/>
  <c r="M393" i="20"/>
  <c r="M394" i="20"/>
  <c r="M395" i="20"/>
  <c r="M396" i="20"/>
  <c r="M397" i="20"/>
  <c r="M398" i="20"/>
  <c r="M399" i="20"/>
  <c r="M400" i="20"/>
  <c r="M401" i="20"/>
  <c r="M402" i="20"/>
  <c r="M403" i="20"/>
  <c r="M404" i="20"/>
  <c r="N329" i="20"/>
  <c r="N330" i="20"/>
  <c r="N331" i="20"/>
  <c r="N332" i="20"/>
  <c r="N333" i="20"/>
  <c r="N334" i="20"/>
  <c r="N335" i="20"/>
  <c r="N336" i="20"/>
  <c r="N337" i="20"/>
  <c r="N338" i="20"/>
  <c r="N339" i="20"/>
  <c r="N340" i="20"/>
  <c r="N341" i="20"/>
  <c r="N342" i="20"/>
  <c r="N343" i="20"/>
  <c r="N344" i="20"/>
  <c r="N345" i="20"/>
  <c r="N346" i="20"/>
  <c r="N347" i="20"/>
  <c r="N348" i="20"/>
  <c r="N349" i="20"/>
  <c r="N350" i="20"/>
  <c r="N351" i="20"/>
  <c r="N352" i="20"/>
  <c r="N353" i="20"/>
  <c r="N354" i="20"/>
  <c r="N355" i="20"/>
  <c r="N356" i="20"/>
  <c r="N357" i="20"/>
  <c r="N358" i="20"/>
  <c r="N359" i="20"/>
  <c r="N360" i="20"/>
  <c r="N361" i="20"/>
  <c r="N362" i="20"/>
  <c r="N363" i="20"/>
  <c r="N364" i="20"/>
  <c r="N365" i="20"/>
  <c r="N366" i="20"/>
  <c r="N367" i="20"/>
  <c r="N368" i="20"/>
  <c r="N369" i="20"/>
  <c r="N370" i="20"/>
  <c r="N371" i="20"/>
  <c r="N372" i="20"/>
  <c r="N373" i="20"/>
  <c r="N374" i="20"/>
  <c r="N375" i="20"/>
  <c r="N376" i="20"/>
  <c r="N377" i="20"/>
  <c r="N378" i="20"/>
  <c r="N379" i="20"/>
  <c r="N380" i="20"/>
  <c r="N381" i="20"/>
  <c r="N382" i="20"/>
  <c r="N383" i="20"/>
  <c r="N384" i="20"/>
  <c r="N385" i="20"/>
  <c r="N386" i="20"/>
  <c r="N387" i="20"/>
  <c r="N388" i="20"/>
  <c r="N389" i="20"/>
  <c r="N390" i="20"/>
  <c r="N391" i="20"/>
  <c r="N392" i="20"/>
  <c r="N393" i="20"/>
  <c r="N394" i="20"/>
  <c r="N395" i="20"/>
  <c r="N396" i="20"/>
  <c r="N397" i="20"/>
  <c r="N398" i="20"/>
  <c r="N399" i="20"/>
  <c r="N400" i="20"/>
  <c r="N401" i="20"/>
  <c r="N402" i="20"/>
  <c r="N403" i="20"/>
  <c r="N404" i="20"/>
  <c r="O329" i="20"/>
  <c r="O330" i="20"/>
  <c r="O331" i="20"/>
  <c r="O332" i="20"/>
  <c r="O333" i="20"/>
  <c r="O334" i="20"/>
  <c r="O335" i="20"/>
  <c r="O336" i="20"/>
  <c r="O337" i="20"/>
  <c r="O338" i="20"/>
  <c r="O339" i="20"/>
  <c r="O340" i="20"/>
  <c r="O341" i="20"/>
  <c r="O342" i="20"/>
  <c r="O343" i="20"/>
  <c r="O344" i="20"/>
  <c r="O345" i="20"/>
  <c r="O346" i="20"/>
  <c r="O347" i="20"/>
  <c r="O348" i="20"/>
  <c r="O349" i="20"/>
  <c r="O350" i="20"/>
  <c r="O351" i="20"/>
  <c r="O352" i="20"/>
  <c r="O353" i="20"/>
  <c r="O354" i="20"/>
  <c r="O355" i="20"/>
  <c r="O356" i="20"/>
  <c r="O357" i="20"/>
  <c r="O358" i="20"/>
  <c r="O359" i="20"/>
  <c r="O360" i="20"/>
  <c r="O361" i="20"/>
  <c r="O362" i="20"/>
  <c r="O363" i="20"/>
  <c r="O364" i="20"/>
  <c r="O365" i="20"/>
  <c r="O366" i="20"/>
  <c r="O367" i="20"/>
  <c r="O368" i="20"/>
  <c r="O369" i="20"/>
  <c r="O370" i="20"/>
  <c r="O371" i="20"/>
  <c r="O372" i="20"/>
  <c r="O373" i="20"/>
  <c r="O374" i="20"/>
  <c r="O375" i="20"/>
  <c r="O376" i="20"/>
  <c r="O377" i="20"/>
  <c r="O378" i="20"/>
  <c r="O379" i="20"/>
  <c r="O380" i="20"/>
  <c r="O381" i="20"/>
  <c r="O382" i="20"/>
  <c r="O383" i="20"/>
  <c r="O384" i="20"/>
  <c r="O385" i="20"/>
  <c r="O386" i="20"/>
  <c r="O387" i="20"/>
  <c r="O388" i="20"/>
  <c r="O389" i="20"/>
  <c r="O390" i="20"/>
  <c r="O391" i="20"/>
  <c r="O392" i="20"/>
  <c r="O393" i="20"/>
  <c r="O394" i="20"/>
  <c r="O395" i="20"/>
  <c r="O396" i="20"/>
  <c r="O397" i="20"/>
  <c r="O398" i="20"/>
  <c r="O399" i="20"/>
  <c r="O400" i="20"/>
  <c r="O401" i="20"/>
  <c r="O402" i="20"/>
  <c r="O403" i="20"/>
  <c r="O404" i="20"/>
  <c r="P329" i="20"/>
  <c r="P330" i="20"/>
  <c r="P331" i="20"/>
  <c r="P332" i="20"/>
  <c r="P333" i="20"/>
  <c r="P334" i="20"/>
  <c r="P335" i="20"/>
  <c r="P336" i="20"/>
  <c r="P337" i="20"/>
  <c r="P338" i="20"/>
  <c r="P339" i="20"/>
  <c r="P340" i="20"/>
  <c r="P341" i="20"/>
  <c r="P342" i="20"/>
  <c r="P343" i="20"/>
  <c r="P344" i="20"/>
  <c r="P345" i="20"/>
  <c r="P346" i="20"/>
  <c r="P347" i="20"/>
  <c r="P348" i="20"/>
  <c r="P349" i="20"/>
  <c r="P350" i="20"/>
  <c r="P351" i="20"/>
  <c r="P352" i="20"/>
  <c r="P353" i="20"/>
  <c r="P354" i="20"/>
  <c r="P355" i="20"/>
  <c r="P356" i="20"/>
  <c r="P357" i="20"/>
  <c r="P358" i="20"/>
  <c r="P359" i="20"/>
  <c r="P360" i="20"/>
  <c r="P361" i="20"/>
  <c r="P362" i="20"/>
  <c r="P363" i="20"/>
  <c r="P364" i="20"/>
  <c r="P365" i="20"/>
  <c r="P366" i="20"/>
  <c r="P367" i="20"/>
  <c r="P368" i="20"/>
  <c r="P369" i="20"/>
  <c r="P370" i="20"/>
  <c r="P371" i="20"/>
  <c r="P372" i="20"/>
  <c r="P373" i="20"/>
  <c r="P374" i="20"/>
  <c r="P375" i="20"/>
  <c r="P376" i="20"/>
  <c r="P377" i="20"/>
  <c r="P378" i="20"/>
  <c r="P379" i="20"/>
  <c r="P380" i="20"/>
  <c r="P381" i="20"/>
  <c r="P382" i="20"/>
  <c r="P383" i="20"/>
  <c r="P384" i="20"/>
  <c r="P385" i="20"/>
  <c r="P386" i="20"/>
  <c r="P387" i="20"/>
  <c r="P388" i="20"/>
  <c r="P389" i="20"/>
  <c r="P390" i="20"/>
  <c r="P391" i="20"/>
  <c r="P392" i="20"/>
  <c r="P393" i="20"/>
  <c r="P394" i="20"/>
  <c r="P395" i="20"/>
  <c r="P396" i="20"/>
  <c r="P397" i="20"/>
  <c r="P398" i="20"/>
  <c r="P399" i="20"/>
  <c r="P400" i="20"/>
  <c r="P401" i="20"/>
  <c r="P402" i="20"/>
  <c r="P403" i="20"/>
  <c r="P404" i="20"/>
  <c r="Q329" i="20"/>
  <c r="Q330" i="20"/>
  <c r="Q331" i="20"/>
  <c r="Q332" i="20"/>
  <c r="Q333" i="20"/>
  <c r="Q334" i="20"/>
  <c r="Q335" i="20"/>
  <c r="Q336" i="20"/>
  <c r="Q337" i="20"/>
  <c r="Q338" i="20"/>
  <c r="Q339" i="20"/>
  <c r="Q340" i="20"/>
  <c r="Q341" i="20"/>
  <c r="Q342" i="20"/>
  <c r="Q343" i="20"/>
  <c r="Q344" i="20"/>
  <c r="Q345" i="20"/>
  <c r="Q346" i="20"/>
  <c r="Q347" i="20"/>
  <c r="Q348" i="20"/>
  <c r="Q349" i="20"/>
  <c r="Q350" i="20"/>
  <c r="Q351" i="20"/>
  <c r="Q352" i="20"/>
  <c r="Q353" i="20"/>
  <c r="Q354" i="20"/>
  <c r="Q355" i="20"/>
  <c r="Q356" i="20"/>
  <c r="Q357" i="20"/>
  <c r="Q358" i="20"/>
  <c r="Q359" i="20"/>
  <c r="Q360" i="20"/>
  <c r="Q361" i="20"/>
  <c r="Q362" i="20"/>
  <c r="Q363" i="20"/>
  <c r="Q364" i="20"/>
  <c r="Q365" i="20"/>
  <c r="Q366" i="20"/>
  <c r="Q367" i="20"/>
  <c r="Q368" i="20"/>
  <c r="Q369" i="20"/>
  <c r="Q370" i="20"/>
  <c r="Q371" i="20"/>
  <c r="Q372" i="20"/>
  <c r="Q373" i="20"/>
  <c r="Q374" i="20"/>
  <c r="Q375" i="20"/>
  <c r="Q376" i="20"/>
  <c r="Q377" i="20"/>
  <c r="Q378" i="20"/>
  <c r="Q379" i="20"/>
  <c r="Q380" i="20"/>
  <c r="Q381" i="20"/>
  <c r="Q382" i="20"/>
  <c r="Q383" i="20"/>
  <c r="Q384" i="20"/>
  <c r="Q385" i="20"/>
  <c r="Q386" i="20"/>
  <c r="Q387" i="20"/>
  <c r="Q388" i="20"/>
  <c r="Q389" i="20"/>
  <c r="Q390" i="20"/>
  <c r="Q391" i="20"/>
  <c r="Q392" i="20"/>
  <c r="Q393" i="20"/>
  <c r="Q394" i="20"/>
  <c r="Q395" i="20"/>
  <c r="Q396" i="20"/>
  <c r="Q397" i="20"/>
  <c r="Q398" i="20"/>
  <c r="Q399" i="20"/>
  <c r="Q400" i="20"/>
  <c r="Q401" i="20"/>
  <c r="Q402" i="20"/>
  <c r="Q403" i="20"/>
  <c r="Q404" i="20"/>
  <c r="R329" i="20"/>
  <c r="R330" i="20"/>
  <c r="R331" i="20"/>
  <c r="R332" i="20"/>
  <c r="R333" i="20"/>
  <c r="R334" i="20"/>
  <c r="R335" i="20"/>
  <c r="R336" i="20"/>
  <c r="R337" i="20"/>
  <c r="R338" i="20"/>
  <c r="R339" i="20"/>
  <c r="R340" i="20"/>
  <c r="R341" i="20"/>
  <c r="R342" i="20"/>
  <c r="R343" i="20"/>
  <c r="R344" i="20"/>
  <c r="R345" i="20"/>
  <c r="R346" i="20"/>
  <c r="R347" i="20"/>
  <c r="R348" i="20"/>
  <c r="R349" i="20"/>
  <c r="R350" i="20"/>
  <c r="R351" i="20"/>
  <c r="R352" i="20"/>
  <c r="R353" i="20"/>
  <c r="R354" i="20"/>
  <c r="R355" i="20"/>
  <c r="R356" i="20"/>
  <c r="R357" i="20"/>
  <c r="R358" i="20"/>
  <c r="R359" i="20"/>
  <c r="R360" i="20"/>
  <c r="R361" i="20"/>
  <c r="R362" i="20"/>
  <c r="R363" i="20"/>
  <c r="R364" i="20"/>
  <c r="R365" i="20"/>
  <c r="R366" i="20"/>
  <c r="R367" i="20"/>
  <c r="R368" i="20"/>
  <c r="R369" i="20"/>
  <c r="R370" i="20"/>
  <c r="R371" i="20"/>
  <c r="R372" i="20"/>
  <c r="R373" i="20"/>
  <c r="R374" i="20"/>
  <c r="R375" i="20"/>
  <c r="R376" i="20"/>
  <c r="R377" i="20"/>
  <c r="R378" i="20"/>
  <c r="R379" i="20"/>
  <c r="R380" i="20"/>
  <c r="R381" i="20"/>
  <c r="R382" i="20"/>
  <c r="R383" i="20"/>
  <c r="R384" i="20"/>
  <c r="R385" i="20"/>
  <c r="R386" i="20"/>
  <c r="R387" i="20"/>
  <c r="R388" i="20"/>
  <c r="R389" i="20"/>
  <c r="R390" i="20"/>
  <c r="R391" i="20"/>
  <c r="R392" i="20"/>
  <c r="R393" i="20"/>
  <c r="R394" i="20"/>
  <c r="R395" i="20"/>
  <c r="R396" i="20"/>
  <c r="R397" i="20"/>
  <c r="R398" i="20"/>
  <c r="R399" i="20"/>
  <c r="R400" i="20"/>
  <c r="R401" i="20"/>
  <c r="R402" i="20"/>
  <c r="R403" i="20"/>
  <c r="R404" i="20"/>
  <c r="S329" i="20"/>
  <c r="S330" i="20"/>
  <c r="S331" i="20"/>
  <c r="S332" i="20"/>
  <c r="S333" i="20"/>
  <c r="S334" i="20"/>
  <c r="S335" i="20"/>
  <c r="S336" i="20"/>
  <c r="S337" i="20"/>
  <c r="S338" i="20"/>
  <c r="S339" i="20"/>
  <c r="S340" i="20"/>
  <c r="S341" i="20"/>
  <c r="S342" i="20"/>
  <c r="S343" i="20"/>
  <c r="S344" i="20"/>
  <c r="S345" i="20"/>
  <c r="S346" i="20"/>
  <c r="S347" i="20"/>
  <c r="S348" i="20"/>
  <c r="S349" i="20"/>
  <c r="S350" i="20"/>
  <c r="S351" i="20"/>
  <c r="S352" i="20"/>
  <c r="S353" i="20"/>
  <c r="S354" i="20"/>
  <c r="S355" i="20"/>
  <c r="S356" i="20"/>
  <c r="S357" i="20"/>
  <c r="S358" i="20"/>
  <c r="S359" i="20"/>
  <c r="S360" i="20"/>
  <c r="S361" i="20"/>
  <c r="S362" i="20"/>
  <c r="S363" i="20"/>
  <c r="S364" i="20"/>
  <c r="S365" i="20"/>
  <c r="S366" i="20"/>
  <c r="S367" i="20"/>
  <c r="S368" i="20"/>
  <c r="S369" i="20"/>
  <c r="S370" i="20"/>
  <c r="S371" i="20"/>
  <c r="S372" i="20"/>
  <c r="S373" i="20"/>
  <c r="S374" i="20"/>
  <c r="S375" i="20"/>
  <c r="S376" i="20"/>
  <c r="S377" i="20"/>
  <c r="S378" i="20"/>
  <c r="S379" i="20"/>
  <c r="S380" i="20"/>
  <c r="S381" i="20"/>
  <c r="S382" i="20"/>
  <c r="S383" i="20"/>
  <c r="S384" i="20"/>
  <c r="S385" i="20"/>
  <c r="S386" i="20"/>
  <c r="S387" i="20"/>
  <c r="S388" i="20"/>
  <c r="S389" i="20"/>
  <c r="S390" i="20"/>
  <c r="S391" i="20"/>
  <c r="S392" i="20"/>
  <c r="S393" i="20"/>
  <c r="S394" i="20"/>
  <c r="S395" i="20"/>
  <c r="S396" i="20"/>
  <c r="S397" i="20"/>
  <c r="S398" i="20"/>
  <c r="S399" i="20"/>
  <c r="S400" i="20"/>
  <c r="S401" i="20"/>
  <c r="S402" i="20"/>
  <c r="S403" i="20"/>
  <c r="S404" i="20"/>
  <c r="T329" i="20"/>
  <c r="T330" i="20"/>
  <c r="T331" i="20"/>
  <c r="T332" i="20"/>
  <c r="T333" i="20"/>
  <c r="T334" i="20"/>
  <c r="T335" i="20"/>
  <c r="T336" i="20"/>
  <c r="T337" i="20"/>
  <c r="T338" i="20"/>
  <c r="T339" i="20"/>
  <c r="T340" i="20"/>
  <c r="T341" i="20"/>
  <c r="T342" i="20"/>
  <c r="T343" i="20"/>
  <c r="T344" i="20"/>
  <c r="T345" i="20"/>
  <c r="T346" i="20"/>
  <c r="T347" i="20"/>
  <c r="T348" i="20"/>
  <c r="T349" i="20"/>
  <c r="T350" i="20"/>
  <c r="T351" i="20"/>
  <c r="T352" i="20"/>
  <c r="T353" i="20"/>
  <c r="T354" i="20"/>
  <c r="T355" i="20"/>
  <c r="T356" i="20"/>
  <c r="T357" i="20"/>
  <c r="T358" i="20"/>
  <c r="T359" i="20"/>
  <c r="T360" i="20"/>
  <c r="T361" i="20"/>
  <c r="T362" i="20"/>
  <c r="T363" i="20"/>
  <c r="T364" i="20"/>
  <c r="T365" i="20"/>
  <c r="T366" i="20"/>
  <c r="T367" i="20"/>
  <c r="T368" i="20"/>
  <c r="T369" i="20"/>
  <c r="T370" i="20"/>
  <c r="T371" i="20"/>
  <c r="T372" i="20"/>
  <c r="T373" i="20"/>
  <c r="T374" i="20"/>
  <c r="T375" i="20"/>
  <c r="T376" i="20"/>
  <c r="T377" i="20"/>
  <c r="T378" i="20"/>
  <c r="T379" i="20"/>
  <c r="T380" i="20"/>
  <c r="T381" i="20"/>
  <c r="T382" i="20"/>
  <c r="T383" i="20"/>
  <c r="T384" i="20"/>
  <c r="T385" i="20"/>
  <c r="T386" i="20"/>
  <c r="T387" i="20"/>
  <c r="T388" i="20"/>
  <c r="T389" i="20"/>
  <c r="T390" i="20"/>
  <c r="T391" i="20"/>
  <c r="T392" i="20"/>
  <c r="T393" i="20"/>
  <c r="T394" i="20"/>
  <c r="T395" i="20"/>
  <c r="T396" i="20"/>
  <c r="T397" i="20"/>
  <c r="T398" i="20"/>
  <c r="T399" i="20"/>
  <c r="T400" i="20"/>
  <c r="T401" i="20"/>
  <c r="T402" i="20"/>
  <c r="T403" i="20"/>
  <c r="T404"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V329" i="20"/>
  <c r="V330" i="20"/>
  <c r="V331" i="20"/>
  <c r="V332" i="20"/>
  <c r="V333" i="20"/>
  <c r="V334" i="20"/>
  <c r="V335" i="20"/>
  <c r="V336" i="20"/>
  <c r="V337" i="20"/>
  <c r="V338" i="20"/>
  <c r="V339" i="20"/>
  <c r="V340" i="20"/>
  <c r="V341" i="20"/>
  <c r="V342" i="20"/>
  <c r="V343" i="20"/>
  <c r="V344" i="20"/>
  <c r="V345" i="20"/>
  <c r="V346" i="20"/>
  <c r="V347" i="20"/>
  <c r="V348" i="20"/>
  <c r="V349" i="20"/>
  <c r="V350" i="20"/>
  <c r="V351" i="20"/>
  <c r="V352" i="20"/>
  <c r="V353" i="20"/>
  <c r="V354" i="20"/>
  <c r="V355" i="20"/>
  <c r="V356" i="20"/>
  <c r="V357" i="20"/>
  <c r="V358" i="20"/>
  <c r="V359" i="20"/>
  <c r="V360" i="20"/>
  <c r="V361" i="20"/>
  <c r="V362" i="20"/>
  <c r="V363" i="20"/>
  <c r="V364" i="20"/>
  <c r="V365" i="20"/>
  <c r="V366" i="20"/>
  <c r="V367" i="20"/>
  <c r="V368" i="20"/>
  <c r="V369" i="20"/>
  <c r="V370" i="20"/>
  <c r="V371" i="20"/>
  <c r="V372" i="20"/>
  <c r="V373" i="20"/>
  <c r="V374" i="20"/>
  <c r="V375" i="20"/>
  <c r="V376" i="20"/>
  <c r="V377" i="20"/>
  <c r="V378" i="20"/>
  <c r="V379" i="20"/>
  <c r="V380" i="20"/>
  <c r="V381" i="20"/>
  <c r="V382" i="20"/>
  <c r="V383" i="20"/>
  <c r="V384" i="20"/>
  <c r="V385" i="20"/>
  <c r="V386" i="20"/>
  <c r="V387" i="20"/>
  <c r="V388" i="20"/>
  <c r="V389" i="20"/>
  <c r="V390" i="20"/>
  <c r="V391" i="20"/>
  <c r="V392" i="20"/>
  <c r="V393" i="20"/>
  <c r="V394" i="20"/>
  <c r="V395" i="20"/>
  <c r="V396" i="20"/>
  <c r="V397" i="20"/>
  <c r="V398" i="20"/>
  <c r="V399" i="20"/>
  <c r="V400" i="20"/>
  <c r="V401" i="20"/>
  <c r="V402" i="20"/>
  <c r="V403" i="20"/>
  <c r="V404" i="20"/>
  <c r="I500" i="20"/>
  <c r="J500" i="20"/>
  <c r="K500" i="20"/>
  <c r="L500" i="20"/>
  <c r="M500" i="20"/>
  <c r="N500" i="20"/>
  <c r="O500" i="20"/>
  <c r="P500" i="20"/>
  <c r="Q500" i="20"/>
  <c r="R500" i="20"/>
  <c r="S500" i="20"/>
  <c r="T500" i="20"/>
  <c r="U500" i="20"/>
  <c r="V500" i="20"/>
  <c r="I501" i="20"/>
  <c r="J501" i="20"/>
  <c r="K501" i="20"/>
  <c r="L501" i="20"/>
  <c r="M501" i="20"/>
  <c r="N501" i="20"/>
  <c r="O501" i="20"/>
  <c r="P501" i="20"/>
  <c r="Q501" i="20"/>
  <c r="R501" i="20"/>
  <c r="S501" i="20"/>
  <c r="T501" i="20"/>
  <c r="U501" i="20"/>
  <c r="V501" i="20"/>
  <c r="C11" i="21"/>
  <c r="I5" i="20"/>
  <c r="J5" i="20"/>
  <c r="K5" i="20"/>
  <c r="L5" i="20"/>
  <c r="M5" i="20"/>
  <c r="N5" i="20"/>
  <c r="O5" i="20"/>
  <c r="P5" i="20"/>
  <c r="Q5" i="20"/>
  <c r="R5" i="20"/>
  <c r="S5" i="20"/>
  <c r="T5" i="20"/>
  <c r="U5" i="20"/>
  <c r="V5" i="20"/>
  <c r="I6" i="20"/>
  <c r="J6" i="20"/>
  <c r="K6" i="20"/>
  <c r="L6" i="20"/>
  <c r="M6" i="20"/>
  <c r="N6" i="20"/>
  <c r="O6" i="20"/>
  <c r="P6" i="20"/>
  <c r="Q6" i="20"/>
  <c r="R6" i="20"/>
  <c r="S6" i="20"/>
  <c r="T6" i="20"/>
  <c r="U6" i="20"/>
  <c r="V6" i="20"/>
  <c r="I7" i="20"/>
  <c r="J7" i="20"/>
  <c r="K7" i="20"/>
  <c r="L7" i="20"/>
  <c r="M7" i="20"/>
  <c r="N7" i="20"/>
  <c r="O7" i="20"/>
  <c r="P7" i="20"/>
  <c r="Q7" i="20"/>
  <c r="R7" i="20"/>
  <c r="S7" i="20"/>
  <c r="T7" i="20"/>
  <c r="U7" i="20"/>
  <c r="V7" i="20"/>
  <c r="I8" i="20"/>
  <c r="J8" i="20"/>
  <c r="K8" i="20"/>
  <c r="L8" i="20"/>
  <c r="M8" i="20"/>
  <c r="N8" i="20"/>
  <c r="O8" i="20"/>
  <c r="P8" i="20"/>
  <c r="Q8" i="20"/>
  <c r="R8" i="20"/>
  <c r="S8" i="20"/>
  <c r="T8" i="20"/>
  <c r="U8" i="20"/>
  <c r="V8" i="20"/>
  <c r="I9" i="20"/>
  <c r="J9" i="20"/>
  <c r="K9" i="20"/>
  <c r="L9" i="20"/>
  <c r="M9" i="20"/>
  <c r="N9" i="20"/>
  <c r="O9" i="20"/>
  <c r="P9" i="20"/>
  <c r="Q9" i="20"/>
  <c r="R9" i="20"/>
  <c r="S9" i="20"/>
  <c r="T9" i="20"/>
  <c r="U9" i="20"/>
  <c r="V9" i="20"/>
  <c r="I10" i="20"/>
  <c r="J10" i="20"/>
  <c r="K10" i="20"/>
  <c r="L10" i="20"/>
  <c r="M10" i="20"/>
  <c r="N10" i="20"/>
  <c r="O10" i="20"/>
  <c r="P10" i="20"/>
  <c r="Q10" i="20"/>
  <c r="R10" i="20"/>
  <c r="S10" i="20"/>
  <c r="T10" i="20"/>
  <c r="U10" i="20"/>
  <c r="V10" i="20"/>
  <c r="I11" i="20"/>
  <c r="J11" i="20"/>
  <c r="K11" i="20"/>
  <c r="L11" i="20"/>
  <c r="M11" i="20"/>
  <c r="N11" i="20"/>
  <c r="O11" i="20"/>
  <c r="P11" i="20"/>
  <c r="Q11" i="20"/>
  <c r="R11" i="20"/>
  <c r="S11" i="20"/>
  <c r="T11" i="20"/>
  <c r="U11" i="20"/>
  <c r="V11" i="20"/>
  <c r="J12" i="20"/>
  <c r="K12" i="20"/>
  <c r="L12" i="20"/>
  <c r="M12" i="20"/>
  <c r="N12" i="20"/>
  <c r="O12" i="20"/>
  <c r="P12" i="20"/>
  <c r="Q12" i="20"/>
  <c r="R12" i="20"/>
  <c r="S12" i="20"/>
  <c r="T12" i="20"/>
  <c r="U12" i="20"/>
  <c r="V12" i="20"/>
  <c r="I13" i="20"/>
  <c r="J13" i="20"/>
  <c r="K13" i="20"/>
  <c r="L13" i="20"/>
  <c r="M13" i="20"/>
  <c r="N13" i="20"/>
  <c r="O13" i="20"/>
  <c r="P13" i="20"/>
  <c r="Q13" i="20"/>
  <c r="R13" i="20"/>
  <c r="S13" i="20"/>
  <c r="T13" i="20"/>
  <c r="U13" i="20"/>
  <c r="V13" i="20"/>
  <c r="I14" i="20"/>
  <c r="J14" i="20"/>
  <c r="K14" i="20"/>
  <c r="L14" i="20"/>
  <c r="M14" i="20"/>
  <c r="N14" i="20"/>
  <c r="O14" i="20"/>
  <c r="P14" i="20"/>
  <c r="Q14" i="20"/>
  <c r="R14" i="20"/>
  <c r="S14" i="20"/>
  <c r="T14" i="20"/>
  <c r="U14" i="20"/>
  <c r="V14" i="20"/>
  <c r="I15" i="20"/>
  <c r="J15" i="20"/>
  <c r="K15" i="20"/>
  <c r="L15" i="20"/>
  <c r="M15" i="20"/>
  <c r="N15" i="20"/>
  <c r="O15" i="20"/>
  <c r="P15" i="20"/>
  <c r="Q15" i="20"/>
  <c r="R15" i="20"/>
  <c r="S15" i="20"/>
  <c r="T15" i="20"/>
  <c r="U15" i="20"/>
  <c r="V15" i="20"/>
  <c r="I16" i="20"/>
  <c r="J16" i="20"/>
  <c r="K16" i="20"/>
  <c r="L16" i="20"/>
  <c r="M16" i="20"/>
  <c r="N16" i="20"/>
  <c r="O16" i="20"/>
  <c r="P16" i="20"/>
  <c r="Q16" i="20"/>
  <c r="R16" i="20"/>
  <c r="S16" i="20"/>
  <c r="T16" i="20"/>
  <c r="U16" i="20"/>
  <c r="V16" i="20"/>
  <c r="I17" i="20"/>
  <c r="J17" i="20"/>
  <c r="K17" i="20"/>
  <c r="L17" i="20"/>
  <c r="M17" i="20"/>
  <c r="N17" i="20"/>
  <c r="O17" i="20"/>
  <c r="P17" i="20"/>
  <c r="Q17" i="20"/>
  <c r="R17" i="20"/>
  <c r="S17" i="20"/>
  <c r="T17" i="20"/>
  <c r="U17" i="20"/>
  <c r="V17" i="20"/>
  <c r="I18" i="20"/>
  <c r="J18" i="20"/>
  <c r="K18" i="20"/>
  <c r="L18" i="20"/>
  <c r="M18" i="20"/>
  <c r="N18" i="20"/>
  <c r="O18" i="20"/>
  <c r="P18" i="20"/>
  <c r="Q18" i="20"/>
  <c r="R18" i="20"/>
  <c r="S18" i="20"/>
  <c r="T18" i="20"/>
  <c r="U18" i="20"/>
  <c r="V18" i="20"/>
  <c r="I19" i="20"/>
  <c r="J19" i="20"/>
  <c r="K19" i="20"/>
  <c r="L19" i="20"/>
  <c r="M19" i="20"/>
  <c r="N19" i="20"/>
  <c r="O19" i="20"/>
  <c r="P19" i="20"/>
  <c r="Q19" i="20"/>
  <c r="R19" i="20"/>
  <c r="S19" i="20"/>
  <c r="T19" i="20"/>
  <c r="U19" i="20"/>
  <c r="V19" i="20"/>
  <c r="I20" i="20"/>
  <c r="J20" i="20"/>
  <c r="K20" i="20"/>
  <c r="L20" i="20"/>
  <c r="M20" i="20"/>
  <c r="N20" i="20"/>
  <c r="O20" i="20"/>
  <c r="P20" i="20"/>
  <c r="Q20" i="20"/>
  <c r="R20" i="20"/>
  <c r="S20" i="20"/>
  <c r="T20" i="20"/>
  <c r="U20" i="20"/>
  <c r="V20" i="20"/>
  <c r="I21" i="20"/>
  <c r="J21" i="20"/>
  <c r="K21" i="20"/>
  <c r="L21" i="20"/>
  <c r="M21" i="20"/>
  <c r="N21" i="20"/>
  <c r="O21" i="20"/>
  <c r="P21" i="20"/>
  <c r="Q21" i="20"/>
  <c r="R21" i="20"/>
  <c r="S21" i="20"/>
  <c r="T21" i="20"/>
  <c r="U21" i="20"/>
  <c r="V21" i="20"/>
  <c r="I22" i="20"/>
  <c r="J22" i="20"/>
  <c r="K22" i="20"/>
  <c r="L22" i="20"/>
  <c r="M22" i="20"/>
  <c r="N22" i="20"/>
  <c r="O22" i="20"/>
  <c r="P22" i="20"/>
  <c r="Q22" i="20"/>
  <c r="R22" i="20"/>
  <c r="S22" i="20"/>
  <c r="T22" i="20"/>
  <c r="U22" i="20"/>
  <c r="V22" i="20"/>
  <c r="I23" i="20"/>
  <c r="J23" i="20"/>
  <c r="K23" i="20"/>
  <c r="L23" i="20"/>
  <c r="M23" i="20"/>
  <c r="N23" i="20"/>
  <c r="O23" i="20"/>
  <c r="P23" i="20"/>
  <c r="Q23" i="20"/>
  <c r="R23" i="20"/>
  <c r="S23" i="20"/>
  <c r="T23" i="20"/>
  <c r="U23" i="20"/>
  <c r="V23" i="20"/>
  <c r="I24" i="20"/>
  <c r="J24" i="20"/>
  <c r="K24" i="20"/>
  <c r="L24" i="20"/>
  <c r="M24" i="20"/>
  <c r="N24" i="20"/>
  <c r="O24" i="20"/>
  <c r="P24" i="20"/>
  <c r="Q24" i="20"/>
  <c r="R24" i="20"/>
  <c r="S24" i="20"/>
  <c r="T24" i="20"/>
  <c r="U24" i="20"/>
  <c r="V24" i="20"/>
  <c r="I405" i="20"/>
  <c r="J405" i="20"/>
  <c r="K405" i="20"/>
  <c r="L405" i="20"/>
  <c r="M405" i="20"/>
  <c r="N405" i="20"/>
  <c r="O405" i="20"/>
  <c r="P405" i="20"/>
  <c r="Q405" i="20"/>
  <c r="R405" i="20"/>
  <c r="S405" i="20"/>
  <c r="T405" i="20"/>
  <c r="U405" i="20"/>
  <c r="V405" i="20"/>
  <c r="I406" i="20"/>
  <c r="J406" i="20"/>
  <c r="K406" i="20"/>
  <c r="L406" i="20"/>
  <c r="M406" i="20"/>
  <c r="N406" i="20"/>
  <c r="O406" i="20"/>
  <c r="P406" i="20"/>
  <c r="Q406" i="20"/>
  <c r="R406" i="20"/>
  <c r="S406" i="20"/>
  <c r="T406" i="20"/>
  <c r="U406" i="20"/>
  <c r="V406" i="20"/>
  <c r="I407" i="20"/>
  <c r="J407" i="20"/>
  <c r="K407" i="20"/>
  <c r="L407" i="20"/>
  <c r="M407" i="20"/>
  <c r="N407" i="20"/>
  <c r="O407" i="20"/>
  <c r="P407" i="20"/>
  <c r="Q407" i="20"/>
  <c r="R407" i="20"/>
  <c r="S407" i="20"/>
  <c r="T407" i="20"/>
  <c r="U407" i="20"/>
  <c r="V407" i="20"/>
  <c r="I408" i="20"/>
  <c r="J408" i="20"/>
  <c r="K408" i="20"/>
  <c r="L408" i="20"/>
  <c r="M408" i="20"/>
  <c r="N408" i="20"/>
  <c r="O408" i="20"/>
  <c r="P408" i="20"/>
  <c r="Q408" i="20"/>
  <c r="R408" i="20"/>
  <c r="S408" i="20"/>
  <c r="T408" i="20"/>
  <c r="U408" i="20"/>
  <c r="V408" i="20"/>
  <c r="I409" i="20"/>
  <c r="J409" i="20"/>
  <c r="K409" i="20"/>
  <c r="L409" i="20"/>
  <c r="M409" i="20"/>
  <c r="N409" i="20"/>
  <c r="O409" i="20"/>
  <c r="P409" i="20"/>
  <c r="Q409" i="20"/>
  <c r="R409" i="20"/>
  <c r="S409" i="20"/>
  <c r="T409" i="20"/>
  <c r="U409" i="20"/>
  <c r="V409" i="20"/>
  <c r="I410" i="20"/>
  <c r="J410" i="20"/>
  <c r="K410" i="20"/>
  <c r="L410" i="20"/>
  <c r="M410" i="20"/>
  <c r="N410" i="20"/>
  <c r="O410" i="20"/>
  <c r="P410" i="20"/>
  <c r="Q410" i="20"/>
  <c r="R410" i="20"/>
  <c r="S410" i="20"/>
  <c r="T410" i="20"/>
  <c r="U410" i="20"/>
  <c r="V410" i="20"/>
  <c r="I411" i="20"/>
  <c r="J411" i="20"/>
  <c r="K411" i="20"/>
  <c r="L411" i="20"/>
  <c r="M411" i="20"/>
  <c r="N411" i="20"/>
  <c r="O411" i="20"/>
  <c r="P411" i="20"/>
  <c r="Q411" i="20"/>
  <c r="R411" i="20"/>
  <c r="S411" i="20"/>
  <c r="T411" i="20"/>
  <c r="U411" i="20"/>
  <c r="V411" i="20"/>
  <c r="I412" i="20"/>
  <c r="J412" i="20"/>
  <c r="K412" i="20"/>
  <c r="L412" i="20"/>
  <c r="M412" i="20"/>
  <c r="N412" i="20"/>
  <c r="O412" i="20"/>
  <c r="P412" i="20"/>
  <c r="Q412" i="20"/>
  <c r="R412" i="20"/>
  <c r="S412" i="20"/>
  <c r="T412" i="20"/>
  <c r="U412" i="20"/>
  <c r="V412" i="20"/>
  <c r="I413" i="20"/>
  <c r="J413" i="20"/>
  <c r="K413" i="20"/>
  <c r="L413" i="20"/>
  <c r="M413" i="20"/>
  <c r="N413" i="20"/>
  <c r="O413" i="20"/>
  <c r="P413" i="20"/>
  <c r="Q413" i="20"/>
  <c r="R413" i="20"/>
  <c r="S413" i="20"/>
  <c r="T413" i="20"/>
  <c r="U413" i="20"/>
  <c r="V413" i="20"/>
  <c r="I414" i="20"/>
  <c r="J414" i="20"/>
  <c r="K414" i="20"/>
  <c r="L414" i="20"/>
  <c r="M414" i="20"/>
  <c r="N414" i="20"/>
  <c r="O414" i="20"/>
  <c r="P414" i="20"/>
  <c r="Q414" i="20"/>
  <c r="R414" i="20"/>
  <c r="S414" i="20"/>
  <c r="T414" i="20"/>
  <c r="U414" i="20"/>
  <c r="V414" i="20"/>
  <c r="I415" i="20"/>
  <c r="J415" i="20"/>
  <c r="K415" i="20"/>
  <c r="L415" i="20"/>
  <c r="M415" i="20"/>
  <c r="N415" i="20"/>
  <c r="O415" i="20"/>
  <c r="P415" i="20"/>
  <c r="Q415" i="20"/>
  <c r="R415" i="20"/>
  <c r="S415" i="20"/>
  <c r="T415" i="20"/>
  <c r="U415" i="20"/>
  <c r="V415" i="20"/>
  <c r="I416" i="20"/>
  <c r="J416" i="20"/>
  <c r="K416" i="20"/>
  <c r="L416" i="20"/>
  <c r="M416" i="20"/>
  <c r="N416" i="20"/>
  <c r="O416" i="20"/>
  <c r="P416" i="20"/>
  <c r="Q416" i="20"/>
  <c r="R416" i="20"/>
  <c r="S416" i="20"/>
  <c r="T416" i="20"/>
  <c r="U416" i="20"/>
  <c r="V416" i="20"/>
  <c r="I417" i="20"/>
  <c r="J417" i="20"/>
  <c r="K417" i="20"/>
  <c r="L417" i="20"/>
  <c r="M417" i="20"/>
  <c r="N417" i="20"/>
  <c r="O417" i="20"/>
  <c r="P417" i="20"/>
  <c r="Q417" i="20"/>
  <c r="R417" i="20"/>
  <c r="S417" i="20"/>
  <c r="T417" i="20"/>
  <c r="U417" i="20"/>
  <c r="V417" i="20"/>
  <c r="I418" i="20"/>
  <c r="J418" i="20"/>
  <c r="K418" i="20"/>
  <c r="L418" i="20"/>
  <c r="M418" i="20"/>
  <c r="N418" i="20"/>
  <c r="O418" i="20"/>
  <c r="P418" i="20"/>
  <c r="Q418" i="20"/>
  <c r="R418" i="20"/>
  <c r="S418" i="20"/>
  <c r="T418" i="20"/>
  <c r="U418" i="20"/>
  <c r="V418" i="20"/>
  <c r="I419" i="20"/>
  <c r="J419" i="20"/>
  <c r="K419" i="20"/>
  <c r="L419" i="20"/>
  <c r="M419" i="20"/>
  <c r="N419" i="20"/>
  <c r="O419" i="20"/>
  <c r="P419" i="20"/>
  <c r="Q419" i="20"/>
  <c r="R419" i="20"/>
  <c r="S419" i="20"/>
  <c r="T419" i="20"/>
  <c r="U419" i="20"/>
  <c r="V419" i="20"/>
  <c r="I420" i="20"/>
  <c r="J420" i="20"/>
  <c r="K420" i="20"/>
  <c r="L420" i="20"/>
  <c r="M420" i="20"/>
  <c r="N420" i="20"/>
  <c r="O420" i="20"/>
  <c r="P420" i="20"/>
  <c r="Q420" i="20"/>
  <c r="R420" i="20"/>
  <c r="S420" i="20"/>
  <c r="T420" i="20"/>
  <c r="U420" i="20"/>
  <c r="V420" i="20"/>
  <c r="I421" i="20"/>
  <c r="J421" i="20"/>
  <c r="K421" i="20"/>
  <c r="L421" i="20"/>
  <c r="M421" i="20"/>
  <c r="N421" i="20"/>
  <c r="O421" i="20"/>
  <c r="P421" i="20"/>
  <c r="Q421" i="20"/>
  <c r="R421" i="20"/>
  <c r="S421" i="20"/>
  <c r="T421" i="20"/>
  <c r="U421" i="20"/>
  <c r="V421" i="20"/>
  <c r="I422" i="20"/>
  <c r="J422" i="20"/>
  <c r="K422" i="20"/>
  <c r="L422" i="20"/>
  <c r="M422" i="20"/>
  <c r="N422" i="20"/>
  <c r="O422" i="20"/>
  <c r="P422" i="20"/>
  <c r="Q422" i="20"/>
  <c r="R422" i="20"/>
  <c r="S422" i="20"/>
  <c r="T422" i="20"/>
  <c r="U422" i="20"/>
  <c r="V422" i="20"/>
  <c r="I423" i="20"/>
  <c r="J423" i="20"/>
  <c r="K423" i="20"/>
  <c r="L423" i="20"/>
  <c r="M423" i="20"/>
  <c r="N423" i="20"/>
  <c r="O423" i="20"/>
  <c r="P423" i="20"/>
  <c r="Q423" i="20"/>
  <c r="R423" i="20"/>
  <c r="S423" i="20"/>
  <c r="T423" i="20"/>
  <c r="U423" i="20"/>
  <c r="V423" i="20"/>
  <c r="I424" i="20"/>
  <c r="J424" i="20"/>
  <c r="K424" i="20"/>
  <c r="L424" i="20"/>
  <c r="M424" i="20"/>
  <c r="N424" i="20"/>
  <c r="O424" i="20"/>
  <c r="P424" i="20"/>
  <c r="Q424" i="20"/>
  <c r="R424" i="20"/>
  <c r="S424" i="20"/>
  <c r="T424" i="20"/>
  <c r="U424" i="20"/>
  <c r="V424" i="20"/>
  <c r="I425" i="20"/>
  <c r="J425" i="20"/>
  <c r="K425" i="20"/>
  <c r="L425" i="20"/>
  <c r="M425" i="20"/>
  <c r="N425" i="20"/>
  <c r="O425" i="20"/>
  <c r="P425" i="20"/>
  <c r="Q425" i="20"/>
  <c r="R425" i="20"/>
  <c r="S425" i="20"/>
  <c r="T425" i="20"/>
  <c r="U425" i="20"/>
  <c r="V425" i="20"/>
  <c r="I426" i="20"/>
  <c r="J426" i="20"/>
  <c r="K426" i="20"/>
  <c r="L426" i="20"/>
  <c r="M426" i="20"/>
  <c r="N426" i="20"/>
  <c r="O426" i="20"/>
  <c r="P426" i="20"/>
  <c r="Q426" i="20"/>
  <c r="R426" i="20"/>
  <c r="S426" i="20"/>
  <c r="T426" i="20"/>
  <c r="U426" i="20"/>
  <c r="V426" i="20"/>
  <c r="I427" i="20"/>
  <c r="J427" i="20"/>
  <c r="K427" i="20"/>
  <c r="L427" i="20"/>
  <c r="M427" i="20"/>
  <c r="N427" i="20"/>
  <c r="O427" i="20"/>
  <c r="P427" i="20"/>
  <c r="Q427" i="20"/>
  <c r="R427" i="20"/>
  <c r="S427" i="20"/>
  <c r="T427" i="20"/>
  <c r="U427" i="20"/>
  <c r="V427" i="20"/>
  <c r="I428" i="20"/>
  <c r="J428" i="20"/>
  <c r="K428" i="20"/>
  <c r="L428" i="20"/>
  <c r="M428" i="20"/>
  <c r="N428" i="20"/>
  <c r="O428" i="20"/>
  <c r="P428" i="20"/>
  <c r="Q428" i="20"/>
  <c r="R428" i="20"/>
  <c r="S428" i="20"/>
  <c r="T428" i="20"/>
  <c r="U428" i="20"/>
  <c r="V428" i="20"/>
  <c r="I429" i="20"/>
  <c r="J429" i="20"/>
  <c r="K429" i="20"/>
  <c r="L429" i="20"/>
  <c r="M429" i="20"/>
  <c r="N429" i="20"/>
  <c r="O429" i="20"/>
  <c r="P429" i="20"/>
  <c r="Q429" i="20"/>
  <c r="R429" i="20"/>
  <c r="S429" i="20"/>
  <c r="T429" i="20"/>
  <c r="U429" i="20"/>
  <c r="V429" i="20"/>
  <c r="I430" i="20"/>
  <c r="J430" i="20"/>
  <c r="K430" i="20"/>
  <c r="L430" i="20"/>
  <c r="M430" i="20"/>
  <c r="N430" i="20"/>
  <c r="O430" i="20"/>
  <c r="P430" i="20"/>
  <c r="Q430" i="20"/>
  <c r="R430" i="20"/>
  <c r="S430" i="20"/>
  <c r="T430" i="20"/>
  <c r="U430" i="20"/>
  <c r="V430" i="20"/>
  <c r="I431" i="20"/>
  <c r="J431" i="20"/>
  <c r="K431" i="20"/>
  <c r="L431" i="20"/>
  <c r="M431" i="20"/>
  <c r="N431" i="20"/>
  <c r="O431" i="20"/>
  <c r="P431" i="20"/>
  <c r="Q431" i="20"/>
  <c r="R431" i="20"/>
  <c r="S431" i="20"/>
  <c r="T431" i="20"/>
  <c r="U431" i="20"/>
  <c r="V431" i="20"/>
  <c r="I432" i="20"/>
  <c r="J432" i="20"/>
  <c r="K432" i="20"/>
  <c r="L432" i="20"/>
  <c r="M432" i="20"/>
  <c r="N432" i="20"/>
  <c r="O432" i="20"/>
  <c r="P432" i="20"/>
  <c r="Q432" i="20"/>
  <c r="R432" i="20"/>
  <c r="S432" i="20"/>
  <c r="T432" i="20"/>
  <c r="U432" i="20"/>
  <c r="V432" i="20"/>
  <c r="I433" i="20"/>
  <c r="J433" i="20"/>
  <c r="K433" i="20"/>
  <c r="L433" i="20"/>
  <c r="M433" i="20"/>
  <c r="N433" i="20"/>
  <c r="O433" i="20"/>
  <c r="P433" i="20"/>
  <c r="Q433" i="20"/>
  <c r="R433" i="20"/>
  <c r="S433" i="20"/>
  <c r="T433" i="20"/>
  <c r="U433" i="20"/>
  <c r="V433" i="20"/>
  <c r="I434" i="20"/>
  <c r="J434" i="20"/>
  <c r="K434" i="20"/>
  <c r="L434" i="20"/>
  <c r="M434" i="20"/>
  <c r="N434" i="20"/>
  <c r="O434" i="20"/>
  <c r="P434" i="20"/>
  <c r="Q434" i="20"/>
  <c r="R434" i="20"/>
  <c r="S434" i="20"/>
  <c r="T434" i="20"/>
  <c r="U434" i="20"/>
  <c r="V434" i="20"/>
  <c r="I435" i="20"/>
  <c r="J435" i="20"/>
  <c r="K435" i="20"/>
  <c r="L435" i="20"/>
  <c r="M435" i="20"/>
  <c r="N435" i="20"/>
  <c r="O435" i="20"/>
  <c r="P435" i="20"/>
  <c r="Q435" i="20"/>
  <c r="R435" i="20"/>
  <c r="S435" i="20"/>
  <c r="T435" i="20"/>
  <c r="U435" i="20"/>
  <c r="V435" i="20"/>
  <c r="I436" i="20"/>
  <c r="J436" i="20"/>
  <c r="K436" i="20"/>
  <c r="L436" i="20"/>
  <c r="M436" i="20"/>
  <c r="N436" i="20"/>
  <c r="O436" i="20"/>
  <c r="P436" i="20"/>
  <c r="Q436" i="20"/>
  <c r="R436" i="20"/>
  <c r="S436" i="20"/>
  <c r="T436" i="20"/>
  <c r="U436" i="20"/>
  <c r="V436" i="20"/>
  <c r="I437" i="20"/>
  <c r="J437" i="20"/>
  <c r="K437" i="20"/>
  <c r="L437" i="20"/>
  <c r="M437" i="20"/>
  <c r="N437" i="20"/>
  <c r="O437" i="20"/>
  <c r="P437" i="20"/>
  <c r="Q437" i="20"/>
  <c r="R437" i="20"/>
  <c r="S437" i="20"/>
  <c r="T437" i="20"/>
  <c r="U437" i="20"/>
  <c r="V437" i="20"/>
  <c r="I438" i="20"/>
  <c r="J438" i="20"/>
  <c r="K438" i="20"/>
  <c r="L438" i="20"/>
  <c r="M438" i="20"/>
  <c r="N438" i="20"/>
  <c r="O438" i="20"/>
  <c r="P438" i="20"/>
  <c r="Q438" i="20"/>
  <c r="R438" i="20"/>
  <c r="S438" i="20"/>
  <c r="T438" i="20"/>
  <c r="U438" i="20"/>
  <c r="V438" i="20"/>
  <c r="I439" i="20"/>
  <c r="J439" i="20"/>
  <c r="K439" i="20"/>
  <c r="L439" i="20"/>
  <c r="M439" i="20"/>
  <c r="N439" i="20"/>
  <c r="O439" i="20"/>
  <c r="P439" i="20"/>
  <c r="Q439" i="20"/>
  <c r="R439" i="20"/>
  <c r="S439" i="20"/>
  <c r="T439" i="20"/>
  <c r="U439" i="20"/>
  <c r="V439" i="20"/>
  <c r="I440" i="20"/>
  <c r="J440" i="20"/>
  <c r="K440" i="20"/>
  <c r="L440" i="20"/>
  <c r="M440" i="20"/>
  <c r="N440" i="20"/>
  <c r="O440" i="20"/>
  <c r="P440" i="20"/>
  <c r="Q440" i="20"/>
  <c r="R440" i="20"/>
  <c r="S440" i="20"/>
  <c r="T440" i="20"/>
  <c r="U440" i="20"/>
  <c r="V440" i="20"/>
  <c r="I441" i="20"/>
  <c r="J441" i="20"/>
  <c r="K441" i="20"/>
  <c r="L441" i="20"/>
  <c r="M441" i="20"/>
  <c r="N441" i="20"/>
  <c r="O441" i="20"/>
  <c r="P441" i="20"/>
  <c r="Q441" i="20"/>
  <c r="R441" i="20"/>
  <c r="S441" i="20"/>
  <c r="T441" i="20"/>
  <c r="U441" i="20"/>
  <c r="V441" i="20"/>
  <c r="I442" i="20"/>
  <c r="J442" i="20"/>
  <c r="K442" i="20"/>
  <c r="L442" i="20"/>
  <c r="M442" i="20"/>
  <c r="N442" i="20"/>
  <c r="O442" i="20"/>
  <c r="P442" i="20"/>
  <c r="Q442" i="20"/>
  <c r="R442" i="20"/>
  <c r="S442" i="20"/>
  <c r="T442" i="20"/>
  <c r="U442" i="20"/>
  <c r="V442" i="20"/>
  <c r="I443" i="20"/>
  <c r="J443" i="20"/>
  <c r="K443" i="20"/>
  <c r="L443" i="20"/>
  <c r="M443" i="20"/>
  <c r="N443" i="20"/>
  <c r="O443" i="20"/>
  <c r="P443" i="20"/>
  <c r="Q443" i="20"/>
  <c r="R443" i="20"/>
  <c r="S443" i="20"/>
  <c r="T443" i="20"/>
  <c r="U443" i="20"/>
  <c r="V443" i="20"/>
  <c r="I444" i="20"/>
  <c r="J444" i="20"/>
  <c r="K444" i="20"/>
  <c r="L444" i="20"/>
  <c r="M444" i="20"/>
  <c r="N444" i="20"/>
  <c r="O444" i="20"/>
  <c r="P444" i="20"/>
  <c r="Q444" i="20"/>
  <c r="R444" i="20"/>
  <c r="S444" i="20"/>
  <c r="T444" i="20"/>
  <c r="U444" i="20"/>
  <c r="V444" i="20"/>
  <c r="I445" i="20"/>
  <c r="J445" i="20"/>
  <c r="K445" i="20"/>
  <c r="L445" i="20"/>
  <c r="M445" i="20"/>
  <c r="N445" i="20"/>
  <c r="O445" i="20"/>
  <c r="P445" i="20"/>
  <c r="Q445" i="20"/>
  <c r="R445" i="20"/>
  <c r="S445" i="20"/>
  <c r="T445" i="20"/>
  <c r="U445" i="20"/>
  <c r="V445" i="20"/>
  <c r="I446" i="20"/>
  <c r="J446" i="20"/>
  <c r="K446" i="20"/>
  <c r="L446" i="20"/>
  <c r="M446" i="20"/>
  <c r="N446" i="20"/>
  <c r="O446" i="20"/>
  <c r="P446" i="20"/>
  <c r="Q446" i="20"/>
  <c r="R446" i="20"/>
  <c r="S446" i="20"/>
  <c r="T446" i="20"/>
  <c r="U446" i="20"/>
  <c r="V446" i="20"/>
  <c r="I447" i="20"/>
  <c r="J447" i="20"/>
  <c r="K447" i="20"/>
  <c r="L447" i="20"/>
  <c r="M447" i="20"/>
  <c r="N447" i="20"/>
  <c r="O447" i="20"/>
  <c r="P447" i="20"/>
  <c r="Q447" i="20"/>
  <c r="R447" i="20"/>
  <c r="S447" i="20"/>
  <c r="T447" i="20"/>
  <c r="U447" i="20"/>
  <c r="V447" i="20"/>
  <c r="I448" i="20"/>
  <c r="J448" i="20"/>
  <c r="K448" i="20"/>
  <c r="L448" i="20"/>
  <c r="M448" i="20"/>
  <c r="N448" i="20"/>
  <c r="O448" i="20"/>
  <c r="P448" i="20"/>
  <c r="Q448" i="20"/>
  <c r="R448" i="20"/>
  <c r="S448" i="20"/>
  <c r="T448" i="20"/>
  <c r="U448" i="20"/>
  <c r="V448" i="20"/>
  <c r="I449" i="20"/>
  <c r="J449" i="20"/>
  <c r="K449" i="20"/>
  <c r="L449" i="20"/>
  <c r="M449" i="20"/>
  <c r="N449" i="20"/>
  <c r="O449" i="20"/>
  <c r="P449" i="20"/>
  <c r="Q449" i="20"/>
  <c r="R449" i="20"/>
  <c r="S449" i="20"/>
  <c r="T449" i="20"/>
  <c r="U449" i="20"/>
  <c r="V449" i="20"/>
  <c r="I450" i="20"/>
  <c r="J450" i="20"/>
  <c r="K450" i="20"/>
  <c r="L450" i="20"/>
  <c r="M450" i="20"/>
  <c r="N450" i="20"/>
  <c r="O450" i="20"/>
  <c r="P450" i="20"/>
  <c r="Q450" i="20"/>
  <c r="R450" i="20"/>
  <c r="S450" i="20"/>
  <c r="T450" i="20"/>
  <c r="U450" i="20"/>
  <c r="V450" i="20"/>
  <c r="I451" i="20"/>
  <c r="J451" i="20"/>
  <c r="K451" i="20"/>
  <c r="L451" i="20"/>
  <c r="M451" i="20"/>
  <c r="N451" i="20"/>
  <c r="O451" i="20"/>
  <c r="P451" i="20"/>
  <c r="Q451" i="20"/>
  <c r="R451" i="20"/>
  <c r="S451" i="20"/>
  <c r="T451" i="20"/>
  <c r="U451" i="20"/>
  <c r="V451" i="20"/>
  <c r="I452" i="20"/>
  <c r="J452" i="20"/>
  <c r="K452" i="20"/>
  <c r="L452" i="20"/>
  <c r="M452" i="20"/>
  <c r="N452" i="20"/>
  <c r="O452" i="20"/>
  <c r="P452" i="20"/>
  <c r="Q452" i="20"/>
  <c r="R452" i="20"/>
  <c r="S452" i="20"/>
  <c r="T452" i="20"/>
  <c r="U452" i="20"/>
  <c r="V452" i="20"/>
  <c r="I453" i="20"/>
  <c r="J453" i="20"/>
  <c r="K453" i="20"/>
  <c r="L453" i="20"/>
  <c r="M453" i="20"/>
  <c r="N453" i="20"/>
  <c r="O453" i="20"/>
  <c r="P453" i="20"/>
  <c r="Q453" i="20"/>
  <c r="R453" i="20"/>
  <c r="S453" i="20"/>
  <c r="T453" i="20"/>
  <c r="U453" i="20"/>
  <c r="V453" i="20"/>
  <c r="I454" i="20"/>
  <c r="J454" i="20"/>
  <c r="K454" i="20"/>
  <c r="L454" i="20"/>
  <c r="M454" i="20"/>
  <c r="N454" i="20"/>
  <c r="O454" i="20"/>
  <c r="P454" i="20"/>
  <c r="Q454" i="20"/>
  <c r="R454" i="20"/>
  <c r="S454" i="20"/>
  <c r="T454" i="20"/>
  <c r="U454" i="20"/>
  <c r="V454" i="20"/>
  <c r="I455" i="20"/>
  <c r="J455" i="20"/>
  <c r="K455" i="20"/>
  <c r="L455" i="20"/>
  <c r="M455" i="20"/>
  <c r="N455" i="20"/>
  <c r="O455" i="20"/>
  <c r="P455" i="20"/>
  <c r="Q455" i="20"/>
  <c r="R455" i="20"/>
  <c r="S455" i="20"/>
  <c r="T455" i="20"/>
  <c r="U455" i="20"/>
  <c r="V455" i="20"/>
  <c r="I456" i="20"/>
  <c r="J456" i="20"/>
  <c r="K456" i="20"/>
  <c r="L456" i="20"/>
  <c r="M456" i="20"/>
  <c r="N456" i="20"/>
  <c r="O456" i="20"/>
  <c r="P456" i="20"/>
  <c r="Q456" i="20"/>
  <c r="R456" i="20"/>
  <c r="S456" i="20"/>
  <c r="T456" i="20"/>
  <c r="U456" i="20"/>
  <c r="V456" i="20"/>
  <c r="I457" i="20"/>
  <c r="J457" i="20"/>
  <c r="K457" i="20"/>
  <c r="L457" i="20"/>
  <c r="M457" i="20"/>
  <c r="N457" i="20"/>
  <c r="O457" i="20"/>
  <c r="P457" i="20"/>
  <c r="Q457" i="20"/>
  <c r="R457" i="20"/>
  <c r="S457" i="20"/>
  <c r="T457" i="20"/>
  <c r="U457" i="20"/>
  <c r="V457" i="20"/>
  <c r="I458" i="20"/>
  <c r="J458" i="20"/>
  <c r="K458" i="20"/>
  <c r="L458" i="20"/>
  <c r="M458" i="20"/>
  <c r="N458" i="20"/>
  <c r="O458" i="20"/>
  <c r="P458" i="20"/>
  <c r="Q458" i="20"/>
  <c r="R458" i="20"/>
  <c r="S458" i="20"/>
  <c r="T458" i="20"/>
  <c r="U458" i="20"/>
  <c r="V458" i="20"/>
  <c r="I459" i="20"/>
  <c r="J459" i="20"/>
  <c r="K459" i="20"/>
  <c r="L459" i="20"/>
  <c r="M459" i="20"/>
  <c r="N459" i="20"/>
  <c r="O459" i="20"/>
  <c r="P459" i="20"/>
  <c r="Q459" i="20"/>
  <c r="R459" i="20"/>
  <c r="S459" i="20"/>
  <c r="T459" i="20"/>
  <c r="U459" i="20"/>
  <c r="V459" i="20"/>
  <c r="I481" i="20"/>
  <c r="J481" i="20"/>
  <c r="K481" i="20"/>
  <c r="L481" i="20"/>
  <c r="M481" i="20"/>
  <c r="N481" i="20"/>
  <c r="O481" i="20"/>
  <c r="P481" i="20"/>
  <c r="Q481" i="20"/>
  <c r="R481" i="20"/>
  <c r="S481" i="20"/>
  <c r="T481" i="20"/>
  <c r="U481" i="20"/>
  <c r="V481" i="20"/>
  <c r="I482" i="20"/>
  <c r="J482" i="20"/>
  <c r="K482" i="20"/>
  <c r="L482" i="20"/>
  <c r="M482" i="20"/>
  <c r="N482" i="20"/>
  <c r="O482" i="20"/>
  <c r="P482" i="20"/>
  <c r="Q482" i="20"/>
  <c r="R482" i="20"/>
  <c r="S482" i="20"/>
  <c r="T482" i="20"/>
  <c r="U482" i="20"/>
  <c r="V482" i="20"/>
  <c r="I483" i="20"/>
  <c r="J483" i="20"/>
  <c r="K483" i="20"/>
  <c r="L483" i="20"/>
  <c r="M483" i="20"/>
  <c r="N483" i="20"/>
  <c r="O483" i="20"/>
  <c r="P483" i="20"/>
  <c r="Q483" i="20"/>
  <c r="R483" i="20"/>
  <c r="S483" i="20"/>
  <c r="T483" i="20"/>
  <c r="U483" i="20"/>
  <c r="V483" i="20"/>
  <c r="I484" i="20"/>
  <c r="J484" i="20"/>
  <c r="K484" i="20"/>
  <c r="L484" i="20"/>
  <c r="M484" i="20"/>
  <c r="N484" i="20"/>
  <c r="O484" i="20"/>
  <c r="P484" i="20"/>
  <c r="Q484" i="20"/>
  <c r="R484" i="20"/>
  <c r="S484" i="20"/>
  <c r="T484" i="20"/>
  <c r="U484" i="20"/>
  <c r="V484" i="20"/>
  <c r="I485" i="20"/>
  <c r="J485" i="20"/>
  <c r="K485" i="20"/>
  <c r="L485" i="20"/>
  <c r="M485" i="20"/>
  <c r="N485" i="20"/>
  <c r="O485" i="20"/>
  <c r="P485" i="20"/>
  <c r="Q485" i="20"/>
  <c r="R485" i="20"/>
  <c r="S485" i="20"/>
  <c r="T485" i="20"/>
  <c r="U485" i="20"/>
  <c r="V485" i="20"/>
  <c r="I486" i="20"/>
  <c r="J486" i="20"/>
  <c r="K486" i="20"/>
  <c r="L486" i="20"/>
  <c r="M486" i="20"/>
  <c r="N486" i="20"/>
  <c r="O486" i="20"/>
  <c r="P486" i="20"/>
  <c r="Q486" i="20"/>
  <c r="R486" i="20"/>
  <c r="S486" i="20"/>
  <c r="T486" i="20"/>
  <c r="U486" i="20"/>
  <c r="V486" i="20"/>
  <c r="I487" i="20"/>
  <c r="J487" i="20"/>
  <c r="K487" i="20"/>
  <c r="L487" i="20"/>
  <c r="M487" i="20"/>
  <c r="N487" i="20"/>
  <c r="O487" i="20"/>
  <c r="P487" i="20"/>
  <c r="Q487" i="20"/>
  <c r="R487" i="20"/>
  <c r="S487" i="20"/>
  <c r="T487" i="20"/>
  <c r="U487" i="20"/>
  <c r="V487" i="20"/>
  <c r="I488" i="20"/>
  <c r="J488" i="20"/>
  <c r="K488" i="20"/>
  <c r="L488" i="20"/>
  <c r="M488" i="20"/>
  <c r="N488" i="20"/>
  <c r="O488" i="20"/>
  <c r="P488" i="20"/>
  <c r="Q488" i="20"/>
  <c r="R488" i="20"/>
  <c r="S488" i="20"/>
  <c r="T488" i="20"/>
  <c r="U488" i="20"/>
  <c r="V488" i="20"/>
  <c r="I489" i="20"/>
  <c r="J489" i="20"/>
  <c r="K489" i="20"/>
  <c r="L489" i="20"/>
  <c r="M489" i="20"/>
  <c r="N489" i="20"/>
  <c r="O489" i="20"/>
  <c r="P489" i="20"/>
  <c r="Q489" i="20"/>
  <c r="R489" i="20"/>
  <c r="S489" i="20"/>
  <c r="T489" i="20"/>
  <c r="U489" i="20"/>
  <c r="V489" i="20"/>
  <c r="I490" i="20"/>
  <c r="J490" i="20"/>
  <c r="K490" i="20"/>
  <c r="L490" i="20"/>
  <c r="M490" i="20"/>
  <c r="N490" i="20"/>
  <c r="O490" i="20"/>
  <c r="P490" i="20"/>
  <c r="Q490" i="20"/>
  <c r="R490" i="20"/>
  <c r="S490" i="20"/>
  <c r="T490" i="20"/>
  <c r="U490" i="20"/>
  <c r="V490" i="20"/>
  <c r="I491" i="20"/>
  <c r="J491" i="20"/>
  <c r="K491" i="20"/>
  <c r="L491" i="20"/>
  <c r="M491" i="20"/>
  <c r="N491" i="20"/>
  <c r="O491" i="20"/>
  <c r="P491" i="20"/>
  <c r="Q491" i="20"/>
  <c r="R491" i="20"/>
  <c r="S491" i="20"/>
  <c r="T491" i="20"/>
  <c r="U491" i="20"/>
  <c r="V491" i="20"/>
  <c r="I492" i="20"/>
  <c r="J492" i="20"/>
  <c r="K492" i="20"/>
  <c r="L492" i="20"/>
  <c r="M492" i="20"/>
  <c r="N492" i="20"/>
  <c r="O492" i="20"/>
  <c r="P492" i="20"/>
  <c r="Q492" i="20"/>
  <c r="R492" i="20"/>
  <c r="S492" i="20"/>
  <c r="T492" i="20"/>
  <c r="U492" i="20"/>
  <c r="V492" i="20"/>
  <c r="I493" i="20"/>
  <c r="J493" i="20"/>
  <c r="K493" i="20"/>
  <c r="L493" i="20"/>
  <c r="M493" i="20"/>
  <c r="N493" i="20"/>
  <c r="O493" i="20"/>
  <c r="P493" i="20"/>
  <c r="Q493" i="20"/>
  <c r="R493" i="20"/>
  <c r="S493" i="20"/>
  <c r="T493" i="20"/>
  <c r="U493" i="20"/>
  <c r="V493" i="20"/>
  <c r="I494" i="20"/>
  <c r="J494" i="20"/>
  <c r="K494" i="20"/>
  <c r="L494" i="20"/>
  <c r="M494" i="20"/>
  <c r="N494" i="20"/>
  <c r="O494" i="20"/>
  <c r="P494" i="20"/>
  <c r="Q494" i="20"/>
  <c r="R494" i="20"/>
  <c r="S494" i="20"/>
  <c r="T494" i="20"/>
  <c r="U494" i="20"/>
  <c r="V494" i="20"/>
  <c r="I495" i="20"/>
  <c r="J495" i="20"/>
  <c r="K495" i="20"/>
  <c r="L495" i="20"/>
  <c r="M495" i="20"/>
  <c r="N495" i="20"/>
  <c r="O495" i="20"/>
  <c r="P495" i="20"/>
  <c r="Q495" i="20"/>
  <c r="R495" i="20"/>
  <c r="S495" i="20"/>
  <c r="T495" i="20"/>
  <c r="U495" i="20"/>
  <c r="V495" i="20"/>
  <c r="I496" i="20"/>
  <c r="J496" i="20"/>
  <c r="K496" i="20"/>
  <c r="L496" i="20"/>
  <c r="M496" i="20"/>
  <c r="N496" i="20"/>
  <c r="O496" i="20"/>
  <c r="P496" i="20"/>
  <c r="Q496" i="20"/>
  <c r="R496" i="20"/>
  <c r="S496" i="20"/>
  <c r="T496" i="20"/>
  <c r="U496" i="20"/>
  <c r="V496" i="20"/>
  <c r="I497" i="20"/>
  <c r="J497" i="20"/>
  <c r="K497" i="20"/>
  <c r="L497" i="20"/>
  <c r="M497" i="20"/>
  <c r="N497" i="20"/>
  <c r="O497" i="20"/>
  <c r="P497" i="20"/>
  <c r="Q497" i="20"/>
  <c r="R497" i="20"/>
  <c r="S497" i="20"/>
  <c r="T497" i="20"/>
  <c r="U497" i="20"/>
  <c r="V497" i="20"/>
  <c r="I498" i="20"/>
  <c r="J498" i="20"/>
  <c r="K498" i="20"/>
  <c r="L498" i="20"/>
  <c r="M498" i="20"/>
  <c r="N498" i="20"/>
  <c r="O498" i="20"/>
  <c r="P498" i="20"/>
  <c r="Q498" i="20"/>
  <c r="R498" i="20"/>
  <c r="S498" i="20"/>
  <c r="T498" i="20"/>
  <c r="U498" i="20"/>
  <c r="V498" i="20"/>
  <c r="I499" i="20"/>
  <c r="J499" i="20"/>
  <c r="K499" i="20"/>
  <c r="L499" i="20"/>
  <c r="M499" i="20"/>
  <c r="N499" i="20"/>
  <c r="O499" i="20"/>
  <c r="P499" i="20"/>
  <c r="Q499" i="20"/>
  <c r="R499" i="20"/>
  <c r="S499" i="20"/>
  <c r="T499" i="20"/>
  <c r="U499" i="20"/>
  <c r="V499" i="20"/>
  <c r="G13" i="20" l="1"/>
  <c r="G14" i="20" s="1"/>
  <c r="G15" i="20" s="1"/>
  <c r="G16" i="20" s="1"/>
  <c r="G17" i="20" s="1"/>
  <c r="G18" i="20" s="1"/>
  <c r="G19" i="20" s="1"/>
  <c r="G20" i="20" s="1"/>
  <c r="G21" i="20" s="1"/>
  <c r="G22" i="20" s="1"/>
  <c r="G23" i="20" s="1"/>
  <c r="G24" i="20" s="1"/>
  <c r="G177" i="20" s="1"/>
  <c r="G178" i="20" s="1"/>
  <c r="G179" i="20" s="1"/>
  <c r="G180" i="20" s="1"/>
  <c r="G181" i="20" s="1"/>
  <c r="G182" i="20" s="1"/>
  <c r="G183" i="20" s="1"/>
  <c r="G184" i="20" s="1"/>
  <c r="G185" i="20" s="1"/>
  <c r="G186" i="20" s="1"/>
  <c r="G187" i="20" s="1"/>
  <c r="G188" i="20" s="1"/>
  <c r="G189" i="20" s="1"/>
  <c r="G190" i="20" s="1"/>
  <c r="G191" i="20" s="1"/>
  <c r="G192" i="20" s="1"/>
  <c r="G193" i="20" s="1"/>
  <c r="G194" i="20" s="1"/>
  <c r="G195" i="20" s="1"/>
  <c r="G196" i="20" s="1"/>
  <c r="G197" i="20" s="1"/>
  <c r="G198" i="20" s="1"/>
  <c r="G199" i="20" s="1"/>
  <c r="C7" i="21"/>
  <c r="J7" i="21"/>
  <c r="C16" i="21"/>
  <c r="F34" i="4"/>
  <c r="J4" i="21" s="1"/>
  <c r="F33" i="4"/>
  <c r="J3" i="21" s="1"/>
  <c r="F38" i="4"/>
  <c r="F37" i="4"/>
  <c r="C3" i="21" s="1"/>
  <c r="F3" i="4"/>
  <c r="J4" i="20"/>
  <c r="J2" i="20" s="1"/>
  <c r="V4" i="20"/>
  <c r="V2" i="20" s="1"/>
  <c r="U4" i="20"/>
  <c r="U2" i="20" s="1"/>
  <c r="T4" i="20"/>
  <c r="T2" i="20" s="1"/>
  <c r="S4" i="20"/>
  <c r="S2" i="20" s="1"/>
  <c r="R4" i="20"/>
  <c r="R2" i="20" s="1"/>
  <c r="Q4" i="20"/>
  <c r="Q2" i="20" s="1"/>
  <c r="P4" i="20"/>
  <c r="P2" i="20" s="1"/>
  <c r="O4" i="20"/>
  <c r="O2" i="20" s="1"/>
  <c r="N4" i="20"/>
  <c r="N2" i="20" s="1"/>
  <c r="M4" i="20"/>
  <c r="M2" i="20" s="1"/>
  <c r="L4" i="20"/>
  <c r="L2" i="20" s="1"/>
  <c r="K4" i="20"/>
  <c r="K2" i="20" s="1"/>
  <c r="I4" i="20"/>
  <c r="I2" i="20" s="1"/>
  <c r="F10" i="4"/>
  <c r="F9" i="4"/>
  <c r="G405" i="20" l="1"/>
  <c r="G406" i="20" s="1"/>
  <c r="G407" i="20" s="1"/>
  <c r="G408" i="20" s="1"/>
  <c r="G409" i="20" s="1"/>
  <c r="G410" i="20" s="1"/>
  <c r="G411" i="20" s="1"/>
  <c r="G412" i="20" s="1"/>
  <c r="G413" i="20" s="1"/>
  <c r="G414" i="20" s="1"/>
  <c r="G415" i="20" s="1"/>
  <c r="G416" i="20" s="1"/>
  <c r="G417" i="20" s="1"/>
  <c r="G418" i="20" s="1"/>
  <c r="G419" i="20" s="1"/>
  <c r="G420" i="20" s="1"/>
  <c r="G421" i="20" s="1"/>
  <c r="G422" i="20" s="1"/>
  <c r="G423" i="20" s="1"/>
  <c r="G424" i="20" s="1"/>
  <c r="G425" i="20" s="1"/>
  <c r="G426" i="20" s="1"/>
  <c r="G427" i="20" s="1"/>
  <c r="G428" i="20" s="1"/>
  <c r="G429" i="20" s="1"/>
  <c r="G430" i="20" s="1"/>
  <c r="G431" i="20" s="1"/>
  <c r="G432" i="20" s="1"/>
  <c r="G433" i="20" s="1"/>
  <c r="G434" i="20" s="1"/>
  <c r="G435" i="20" s="1"/>
  <c r="G436" i="20" s="1"/>
  <c r="G437" i="20" s="1"/>
  <c r="G438" i="20" s="1"/>
  <c r="G439" i="20" s="1"/>
  <c r="G440" i="20" s="1"/>
  <c r="G441" i="20" s="1"/>
  <c r="G442" i="20" s="1"/>
  <c r="G443" i="20" s="1"/>
  <c r="G444" i="20" s="1"/>
  <c r="G445" i="20" s="1"/>
  <c r="G446" i="20" s="1"/>
  <c r="G447" i="20" s="1"/>
  <c r="G448" i="20" s="1"/>
  <c r="G449" i="20" s="1"/>
  <c r="G450" i="20" s="1"/>
  <c r="G451" i="20" s="1"/>
  <c r="G452" i="20" s="1"/>
  <c r="G453" i="20" s="1"/>
  <c r="G454" i="20" s="1"/>
  <c r="G455" i="20" s="1"/>
  <c r="G456" i="20" s="1"/>
  <c r="G457" i="20" s="1"/>
  <c r="G458" i="20" s="1"/>
  <c r="G459" i="20" s="1"/>
  <c r="G481" i="20" s="1"/>
  <c r="G482" i="20" s="1"/>
  <c r="G483" i="20" s="1"/>
  <c r="G484" i="20" s="1"/>
  <c r="G485" i="20" s="1"/>
  <c r="G486" i="20" s="1"/>
  <c r="G487" i="20" s="1"/>
  <c r="G488" i="20" s="1"/>
  <c r="G489" i="20" s="1"/>
  <c r="G490" i="20" s="1"/>
  <c r="G491" i="20" s="1"/>
  <c r="G492" i="20" s="1"/>
  <c r="G493" i="20" s="1"/>
  <c r="G494" i="20" s="1"/>
  <c r="G495" i="20" s="1"/>
  <c r="G496" i="20" s="1"/>
  <c r="G497" i="20" s="1"/>
  <c r="G498" i="20" s="1"/>
  <c r="G499" i="20" s="1"/>
  <c r="G500" i="20" s="1"/>
  <c r="G501" i="20" s="1"/>
  <c r="G253" i="20"/>
  <c r="G254" i="20" s="1"/>
  <c r="G255" i="20" s="1"/>
  <c r="G256" i="20" s="1"/>
  <c r="G257" i="20" s="1"/>
  <c r="G258" i="20" s="1"/>
  <c r="G259" i="20" s="1"/>
  <c r="G260" i="20" s="1"/>
  <c r="G261" i="20" s="1"/>
  <c r="G262" i="20" s="1"/>
  <c r="G263" i="20" s="1"/>
  <c r="G264" i="20" s="1"/>
  <c r="G265" i="20" s="1"/>
  <c r="G266" i="20" s="1"/>
  <c r="G267" i="20" s="1"/>
  <c r="G268" i="20" s="1"/>
  <c r="G269" i="20" s="1"/>
  <c r="G270" i="20" s="1"/>
  <c r="G271" i="20" s="1"/>
  <c r="G272" i="20" s="1"/>
  <c r="G273" i="20" s="1"/>
  <c r="G274" i="20" s="1"/>
  <c r="G275" i="20" s="1"/>
  <c r="G276" i="20" s="1"/>
  <c r="G277" i="20" s="1"/>
  <c r="G278" i="20" s="1"/>
  <c r="G279" i="20" s="1"/>
  <c r="G280" i="20" s="1"/>
  <c r="G281" i="20" s="1"/>
  <c r="G282" i="20" s="1"/>
  <c r="G283" i="20" s="1"/>
  <c r="G284" i="20" s="1"/>
  <c r="G285" i="20" s="1"/>
  <c r="G286" i="20" s="1"/>
  <c r="G287" i="20" s="1"/>
  <c r="G288" i="20" s="1"/>
  <c r="G289" i="20" s="1"/>
  <c r="G290" i="20" s="1"/>
  <c r="G291" i="20" s="1"/>
  <c r="G292" i="20" s="1"/>
  <c r="G293" i="20" s="1"/>
  <c r="G294" i="20" s="1"/>
  <c r="G295" i="20" s="1"/>
  <c r="G296" i="20" s="1"/>
  <c r="G297" i="20" s="1"/>
  <c r="G298" i="20" s="1"/>
  <c r="G299" i="20" s="1"/>
  <c r="G300" i="20" s="1"/>
  <c r="G301" i="20" s="1"/>
  <c r="G302" i="20" s="1"/>
  <c r="G303" i="20" s="1"/>
  <c r="G304" i="20" s="1"/>
  <c r="G305" i="20" s="1"/>
  <c r="G306" i="20" s="1"/>
  <c r="G307" i="20" s="1"/>
  <c r="G308" i="20" s="1"/>
  <c r="G309" i="20" s="1"/>
  <c r="G310" i="20" s="1"/>
  <c r="G311" i="20" s="1"/>
  <c r="G312" i="20" s="1"/>
  <c r="G313" i="20" s="1"/>
  <c r="G314" i="20" s="1"/>
  <c r="G315" i="20" s="1"/>
  <c r="G316" i="20" s="1"/>
  <c r="G317" i="20" s="1"/>
  <c r="G318" i="20" s="1"/>
  <c r="G319" i="20" s="1"/>
  <c r="G320" i="20" s="1"/>
  <c r="G321" i="20" s="1"/>
  <c r="G322" i="20" s="1"/>
  <c r="G323" i="20" s="1"/>
  <c r="G324" i="20" s="1"/>
  <c r="G325" i="20" s="1"/>
  <c r="G326" i="20" s="1"/>
  <c r="G327" i="20" s="1"/>
  <c r="G328" i="20" s="1"/>
  <c r="G329" i="20"/>
  <c r="G330" i="20" s="1"/>
  <c r="G331" i="20" s="1"/>
  <c r="G332" i="20" s="1"/>
  <c r="G333" i="20" s="1"/>
  <c r="G334" i="20" s="1"/>
  <c r="G335" i="20" s="1"/>
  <c r="G336" i="20" s="1"/>
  <c r="G337" i="20" s="1"/>
  <c r="G338" i="20" s="1"/>
  <c r="G339" i="20" s="1"/>
  <c r="G340" i="20" s="1"/>
  <c r="G341" i="20" s="1"/>
  <c r="G342" i="20" s="1"/>
  <c r="G343" i="20" s="1"/>
  <c r="G344" i="20" s="1"/>
  <c r="G345" i="20" s="1"/>
  <c r="G346" i="20" s="1"/>
  <c r="G347" i="20" s="1"/>
  <c r="G348" i="20" s="1"/>
  <c r="G349" i="20" s="1"/>
  <c r="G350" i="20" s="1"/>
  <c r="G351" i="20" s="1"/>
  <c r="G352" i="20" s="1"/>
  <c r="G353" i="20" s="1"/>
  <c r="G354" i="20" s="1"/>
  <c r="G355" i="20" s="1"/>
  <c r="G356" i="20" s="1"/>
  <c r="G357" i="20" s="1"/>
  <c r="G358" i="20" s="1"/>
  <c r="G359" i="20" s="1"/>
  <c r="G360" i="20" s="1"/>
  <c r="G361" i="20" s="1"/>
  <c r="G362" i="20" s="1"/>
  <c r="G363" i="20" s="1"/>
  <c r="G364" i="20" s="1"/>
  <c r="G365" i="20" s="1"/>
  <c r="G366" i="20" s="1"/>
  <c r="G367" i="20" s="1"/>
  <c r="G368" i="20" s="1"/>
  <c r="G369" i="20" s="1"/>
  <c r="G370" i="20" s="1"/>
  <c r="G371" i="20" s="1"/>
  <c r="G372" i="20" s="1"/>
  <c r="G373" i="20" s="1"/>
  <c r="G374" i="20" s="1"/>
  <c r="G375" i="20" s="1"/>
  <c r="G376" i="20" s="1"/>
  <c r="G377" i="20" s="1"/>
  <c r="G378" i="20" s="1"/>
  <c r="G379" i="20" s="1"/>
  <c r="G380" i="20" s="1"/>
  <c r="G381" i="20" s="1"/>
  <c r="G382" i="20" s="1"/>
  <c r="G383" i="20" s="1"/>
  <c r="G384" i="20" s="1"/>
  <c r="G385" i="20" s="1"/>
  <c r="G386" i="20" s="1"/>
  <c r="G387" i="20" s="1"/>
  <c r="G388" i="20" s="1"/>
  <c r="G389" i="20" s="1"/>
  <c r="G390" i="20" s="1"/>
  <c r="G391" i="20" s="1"/>
  <c r="G392" i="20" s="1"/>
  <c r="G393" i="20" s="1"/>
  <c r="G394" i="20" s="1"/>
  <c r="G395" i="20" s="1"/>
  <c r="G396" i="20" s="1"/>
  <c r="G397" i="20" s="1"/>
  <c r="G398" i="20" s="1"/>
  <c r="G399" i="20" s="1"/>
  <c r="G400" i="20" s="1"/>
  <c r="G401" i="20" s="1"/>
  <c r="G402" i="20" s="1"/>
  <c r="G403" i="20" s="1"/>
  <c r="G404" i="20" s="1"/>
  <c r="G25" i="20"/>
  <c r="G26" i="20" s="1"/>
  <c r="G27" i="20" s="1"/>
  <c r="G28" i="20" s="1"/>
  <c r="G29" i="20" s="1"/>
  <c r="G30" i="20" s="1"/>
  <c r="G31" i="20" s="1"/>
  <c r="G32" i="20" s="1"/>
  <c r="G33" i="20" s="1"/>
  <c r="G34" i="20" s="1"/>
  <c r="G35" i="20" s="1"/>
  <c r="G36" i="20" s="1"/>
  <c r="G37" i="20" s="1"/>
  <c r="G38" i="20" s="1"/>
  <c r="G39" i="20" s="1"/>
  <c r="G40" i="20" s="1"/>
  <c r="G41" i="20" s="1"/>
  <c r="G42" i="20" s="1"/>
  <c r="G43" i="20" s="1"/>
  <c r="G44" i="20" s="1"/>
  <c r="G45" i="20" s="1"/>
  <c r="G46" i="20" s="1"/>
  <c r="G47" i="20" s="1"/>
  <c r="G48" i="20" s="1"/>
  <c r="G49" i="20" s="1"/>
  <c r="G50" i="20" s="1"/>
  <c r="G51" i="20" s="1"/>
  <c r="G52" i="20" s="1"/>
  <c r="G53" i="20" s="1"/>
  <c r="G54" i="20" s="1"/>
  <c r="G55" i="20" s="1"/>
  <c r="G56" i="20" s="1"/>
  <c r="G57" i="20" s="1"/>
  <c r="G58" i="20" s="1"/>
  <c r="G59" i="20" s="1"/>
  <c r="G101" i="20"/>
  <c r="G102" i="20" s="1"/>
  <c r="G103" i="20" s="1"/>
  <c r="G104" i="20" s="1"/>
  <c r="G105" i="20" s="1"/>
  <c r="G106" i="20" s="1"/>
  <c r="G107" i="20" s="1"/>
  <c r="G108" i="20" s="1"/>
  <c r="G109" i="20" s="1"/>
  <c r="G110" i="20" s="1"/>
  <c r="G111" i="20" s="1"/>
  <c r="G112" i="20" s="1"/>
  <c r="G113" i="20" s="1"/>
  <c r="G114" i="20" s="1"/>
  <c r="G115" i="20" s="1"/>
  <c r="G116" i="20" s="1"/>
  <c r="G117" i="20" s="1"/>
  <c r="G118" i="20" s="1"/>
  <c r="G119" i="20" s="1"/>
  <c r="G120" i="20" s="1"/>
  <c r="G121" i="20" s="1"/>
  <c r="G122" i="20" s="1"/>
  <c r="G123" i="20" s="1"/>
  <c r="G124" i="20" s="1"/>
  <c r="G125" i="20" s="1"/>
  <c r="G126" i="20" s="1"/>
  <c r="G127" i="20" s="1"/>
  <c r="G128" i="20" s="1"/>
  <c r="G129" i="20" s="1"/>
  <c r="G130" i="20" s="1"/>
  <c r="G131" i="20" s="1"/>
  <c r="G132" i="20" s="1"/>
  <c r="G133" i="20" s="1"/>
  <c r="G134" i="20" s="1"/>
  <c r="G135" i="20" s="1"/>
  <c r="G136" i="20" s="1"/>
  <c r="G137" i="20" s="1"/>
  <c r="G138" i="20" s="1"/>
  <c r="G139" i="20" s="1"/>
  <c r="G140" i="20" s="1"/>
  <c r="G141" i="20" s="1"/>
  <c r="G142" i="20" s="1"/>
  <c r="G143" i="20" s="1"/>
  <c r="G144" i="20" s="1"/>
  <c r="G145" i="20" s="1"/>
  <c r="G146" i="20" s="1"/>
  <c r="G147" i="20" s="1"/>
  <c r="G148" i="20" s="1"/>
  <c r="G149" i="20" s="1"/>
  <c r="G150" i="20" s="1"/>
  <c r="G151" i="20" s="1"/>
  <c r="G152" i="20" s="1"/>
  <c r="G153" i="20" s="1"/>
  <c r="G154" i="20" s="1"/>
  <c r="G155" i="20" s="1"/>
  <c r="G156" i="20" s="1"/>
  <c r="G157" i="20" s="1"/>
  <c r="G158" i="20" s="1"/>
  <c r="G159" i="20" s="1"/>
  <c r="G160" i="20" s="1"/>
  <c r="G161" i="20" s="1"/>
  <c r="G162" i="20" s="1"/>
  <c r="G163" i="20" s="1"/>
  <c r="G164" i="20" s="1"/>
  <c r="G165" i="20" s="1"/>
  <c r="G166" i="20" s="1"/>
  <c r="G167" i="20" s="1"/>
  <c r="G168" i="20" s="1"/>
  <c r="G169" i="20" s="1"/>
  <c r="G170" i="20" s="1"/>
  <c r="G171" i="20" s="1"/>
  <c r="G172" i="20" s="1"/>
  <c r="G173" i="20" s="1"/>
  <c r="G174" i="20" s="1"/>
  <c r="G175" i="20" s="1"/>
  <c r="G176" i="20" s="1"/>
  <c r="G200" i="20"/>
  <c r="G201" i="20" s="1"/>
  <c r="G202" i="20" s="1"/>
  <c r="G203" i="20" s="1"/>
  <c r="G204" i="20" s="1"/>
  <c r="G205" i="20" s="1"/>
  <c r="G206" i="20" s="1"/>
  <c r="G207" i="20" s="1"/>
  <c r="G208" i="20" s="1"/>
  <c r="G209" i="20" s="1"/>
  <c r="G210" i="20" s="1"/>
  <c r="G211" i="20" s="1"/>
  <c r="G212" i="20" s="1"/>
  <c r="G213" i="20" s="1"/>
  <c r="G214" i="20" s="1"/>
  <c r="G215" i="20" s="1"/>
  <c r="G216" i="20" s="1"/>
  <c r="G217" i="20" s="1"/>
  <c r="G218" i="20" s="1"/>
  <c r="G219" i="20" s="1"/>
  <c r="G220" i="20" s="1"/>
  <c r="G221" i="20" s="1"/>
  <c r="G222" i="20" s="1"/>
  <c r="G223" i="20" s="1"/>
  <c r="G224" i="20" s="1"/>
  <c r="G225" i="20" s="1"/>
  <c r="G226" i="20" s="1"/>
  <c r="G227" i="20" s="1"/>
  <c r="G228" i="20" s="1"/>
  <c r="G229" i="20" s="1"/>
  <c r="G230" i="20" s="1"/>
  <c r="G231" i="20" s="1"/>
  <c r="G232" i="20" s="1"/>
  <c r="G233" i="20" s="1"/>
  <c r="G234" i="20" s="1"/>
  <c r="G235" i="20" s="1"/>
  <c r="G236" i="20" s="1"/>
  <c r="G237" i="20" s="1"/>
  <c r="G238" i="20" s="1"/>
  <c r="G239" i="20" s="1"/>
  <c r="G240" i="20" s="1"/>
  <c r="G241" i="20" s="1"/>
  <c r="G242" i="20" s="1"/>
  <c r="G243" i="20" s="1"/>
  <c r="G244" i="20" s="1"/>
  <c r="G245" i="20" s="1"/>
  <c r="G246" i="20" s="1"/>
  <c r="G247" i="20" s="1"/>
  <c r="G248" i="20" s="1"/>
  <c r="G249" i="20" s="1"/>
  <c r="G250" i="20" s="1"/>
  <c r="G251" i="20" s="1"/>
  <c r="G252" i="20" s="1"/>
  <c r="C4" i="21"/>
  <c r="J6" i="21"/>
  <c r="F35" i="4"/>
  <c r="G35" i="4" s="1"/>
  <c r="F39" i="4"/>
  <c r="G39" i="4" s="1"/>
  <c r="D20" i="4"/>
  <c r="D10" i="4"/>
  <c r="F25" i="4"/>
  <c r="D11" i="4"/>
  <c r="D12" i="4"/>
  <c r="D21" i="4"/>
  <c r="D22" i="4"/>
  <c r="D23" i="4"/>
  <c r="D16" i="4"/>
  <c r="D18" i="4"/>
  <c r="D9" i="4"/>
  <c r="F4" i="4"/>
  <c r="D17" i="4"/>
  <c r="D19" i="4"/>
  <c r="D13" i="4"/>
  <c r="D14" i="4"/>
  <c r="J8" i="21" l="1"/>
  <c r="G460" i="20"/>
  <c r="G461" i="20" s="1"/>
  <c r="G462" i="20" s="1"/>
  <c r="G463" i="20" s="1"/>
  <c r="G464" i="20" s="1"/>
  <c r="G465" i="20" s="1"/>
  <c r="G466" i="20" s="1"/>
  <c r="G467" i="20" s="1"/>
  <c r="G468" i="20" s="1"/>
  <c r="G469" i="20" s="1"/>
  <c r="G470" i="20" s="1"/>
  <c r="G471" i="20" s="1"/>
  <c r="G472" i="20" s="1"/>
  <c r="G473" i="20" s="1"/>
  <c r="G474" i="20" s="1"/>
  <c r="G475" i="20" s="1"/>
  <c r="G476" i="20" s="1"/>
  <c r="G477" i="20" s="1"/>
  <c r="G478" i="20" s="1"/>
  <c r="G479" i="20" s="1"/>
  <c r="G480" i="20" s="1"/>
  <c r="G60" i="20"/>
  <c r="G61" i="20" s="1"/>
  <c r="G62" i="20" s="1"/>
  <c r="G63" i="20" s="1"/>
  <c r="G64" i="20" s="1"/>
  <c r="G65" i="20" s="1"/>
  <c r="G66" i="20" s="1"/>
  <c r="G67" i="20" s="1"/>
  <c r="G68" i="20" s="1"/>
  <c r="G69" i="20" s="1"/>
  <c r="G70" i="20" s="1"/>
  <c r="G71" i="20" s="1"/>
  <c r="G72" i="20" s="1"/>
  <c r="G73" i="20" s="1"/>
  <c r="G74" i="20" s="1"/>
  <c r="G75" i="20" s="1"/>
  <c r="G76" i="20" s="1"/>
  <c r="G77" i="20" s="1"/>
  <c r="G78" i="20" s="1"/>
  <c r="G79" i="20" s="1"/>
  <c r="G80" i="20" s="1"/>
  <c r="G81" i="20" s="1"/>
  <c r="G82" i="20" s="1"/>
  <c r="G83" i="20" s="1"/>
  <c r="G84" i="20" s="1"/>
  <c r="G85" i="20" s="1"/>
  <c r="G86" i="20" s="1"/>
  <c r="G87" i="20" s="1"/>
  <c r="G88" i="20" s="1"/>
  <c r="G89" i="20" s="1"/>
  <c r="G90" i="20" s="1"/>
  <c r="G91" i="20" s="1"/>
  <c r="G92" i="20" s="1"/>
  <c r="G93" i="20" s="1"/>
  <c r="G94" i="20" s="1"/>
  <c r="G95" i="20" s="1"/>
  <c r="G96" i="20" s="1"/>
  <c r="G97" i="20" s="1"/>
  <c r="G98" i="20" s="1"/>
  <c r="G99" i="20" s="1"/>
  <c r="G100" i="20" s="1"/>
  <c r="C6" i="21"/>
  <c r="C8" i="21" s="1"/>
  <c r="G14" i="4"/>
  <c r="G22" i="4"/>
  <c r="U1" i="20"/>
  <c r="M1" i="20"/>
  <c r="K9" i="21" l="1"/>
  <c r="J17" i="21"/>
  <c r="K17" i="21" s="1"/>
  <c r="D9" i="21"/>
  <c r="C17" i="21"/>
  <c r="D17" i="21" s="1"/>
  <c r="F11" i="4" l="1"/>
  <c r="F12" i="4"/>
  <c r="F19" i="4" l="1"/>
  <c r="F16" i="4"/>
  <c r="F21" i="4"/>
  <c r="F18" i="4"/>
  <c r="F17" i="4"/>
  <c r="F13" i="4"/>
  <c r="F20" i="4"/>
  <c r="F22" i="4" l="1"/>
  <c r="F23" i="4"/>
  <c r="G13" i="4"/>
  <c r="G23" i="4"/>
  <c r="F14" i="4"/>
  <c r="F26" i="4" s="1"/>
  <c r="F27" i="4" l="1"/>
  <c r="F28" i="4" s="1"/>
  <c r="F30" i="4" s="1"/>
  <c r="C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Christensen</author>
  </authors>
  <commentList>
    <comment ref="G2" authorId="0" shapeId="0" xr:uid="{E6537F7B-32A5-4F6C-850B-95F70537B8F4}">
      <text>
        <r>
          <rPr>
            <sz val="9"/>
            <color indexed="81"/>
            <rFont val="Tahoma"/>
            <family val="2"/>
          </rPr>
          <t xml:space="preserve">
This should be April 30, Statement ending balance. </t>
        </r>
      </text>
    </comment>
    <comment ref="I2" authorId="0" shapeId="0" xr:uid="{F6C0A32F-5694-42DF-845B-0C91051DD3CB}">
      <text>
        <r>
          <rPr>
            <sz val="9"/>
            <color indexed="81"/>
            <rFont val="Tahoma"/>
            <family val="2"/>
          </rPr>
          <t xml:space="preserve">
Troop Deposited Fall Product Proceeds</t>
        </r>
      </text>
    </comment>
    <comment ref="J2" authorId="0" shapeId="0" xr:uid="{18A855DD-BC16-411F-B3CF-0218FB21A80E}">
      <text>
        <r>
          <rPr>
            <sz val="9"/>
            <color indexed="81"/>
            <rFont val="Tahoma"/>
            <family val="2"/>
          </rPr>
          <t xml:space="preserve">
This is Troop Deposited Cookie Proceeds</t>
        </r>
      </text>
    </comment>
    <comment ref="G4" authorId="0" shapeId="0" xr:uid="{CE4CA775-14AC-4739-A94A-87175022FCF7}">
      <text>
        <r>
          <rPr>
            <sz val="9"/>
            <color indexed="81"/>
            <rFont val="Tahoma"/>
            <family val="2"/>
          </rPr>
          <t xml:space="preserve">
This should be May 1 starting balance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 Christensen</author>
  </authors>
  <commentList>
    <comment ref="F6" authorId="0" shapeId="0" xr:uid="{4578227A-6AE8-46FD-8743-FFF7780C212D}">
      <text>
        <r>
          <rPr>
            <b/>
            <sz val="9"/>
            <color indexed="81"/>
            <rFont val="Tahoma"/>
            <family val="2"/>
          </rPr>
          <t>Kate Christensen:</t>
        </r>
        <r>
          <rPr>
            <sz val="9"/>
            <color indexed="81"/>
            <rFont val="Tahoma"/>
            <family val="2"/>
          </rPr>
          <t xml:space="preserve">
# From Smart Cookie Troop Balance Summary report</t>
        </r>
      </text>
    </comment>
    <comment ref="F9" authorId="0" shapeId="0" xr:uid="{DAA1AB67-BA5C-41CE-8D0B-A8DCB8B308CD}">
      <text>
        <r>
          <rPr>
            <b/>
            <sz val="9"/>
            <color indexed="81"/>
            <rFont val="Tahoma"/>
            <family val="2"/>
          </rPr>
          <t>Kate Christensen:</t>
        </r>
        <r>
          <rPr>
            <sz val="9"/>
            <color indexed="81"/>
            <rFont val="Tahoma"/>
            <family val="2"/>
          </rPr>
          <t xml:space="preserve">
This is the Fall Product Net Troop Proceeds (above) additional or missing will be noted under income other or expense other</t>
        </r>
      </text>
    </comment>
    <comment ref="F10" authorId="0" shapeId="0" xr:uid="{FD0B98C8-B663-4569-AE37-990C9CF0380C}">
      <text>
        <r>
          <rPr>
            <b/>
            <sz val="9"/>
            <color indexed="81"/>
            <rFont val="Tahoma"/>
            <family val="2"/>
          </rPr>
          <t>Kate Christensen:</t>
        </r>
        <r>
          <rPr>
            <sz val="9"/>
            <color indexed="81"/>
            <rFont val="Tahoma"/>
            <family val="2"/>
          </rPr>
          <t xml:space="preserve">
Kate Christensen:
This is the Cookie Program Net Troop Proceeds (F5) additional or missing will be noted under income other or expense cookie debt
</t>
        </r>
      </text>
    </comment>
    <comment ref="G13" authorId="0" shapeId="0" xr:uid="{BFCD66DF-1720-4764-AFAE-3FC458A27A3C}">
      <text>
        <r>
          <rPr>
            <b/>
            <sz val="9"/>
            <color indexed="81"/>
            <rFont val="Tahoma"/>
            <family val="2"/>
          </rPr>
          <t>Kate Christensen:</t>
        </r>
        <r>
          <rPr>
            <sz val="9"/>
            <color indexed="81"/>
            <rFont val="Tahoma"/>
            <family val="2"/>
          </rPr>
          <t xml:space="preserve">
Notes for Other Income
</t>
        </r>
      </text>
    </comment>
    <comment ref="F14" authorId="0" shapeId="0" xr:uid="{E2942134-00B0-4250-BA91-0C239CCF0661}">
      <text>
        <r>
          <rPr>
            <b/>
            <sz val="9"/>
            <color indexed="81"/>
            <rFont val="Tahoma"/>
            <family val="2"/>
          </rPr>
          <t>Kate Christensen:</t>
        </r>
        <r>
          <rPr>
            <sz val="9"/>
            <color indexed="81"/>
            <rFont val="Tahoma"/>
            <family val="2"/>
          </rPr>
          <t xml:space="preserve">
This calculates in any money over the product sale proceeds + other income coloumn</t>
        </r>
      </text>
    </comment>
    <comment ref="F23" authorId="0" shapeId="0" xr:uid="{21F4D5A3-5AED-42D2-88CA-FCE60FB08F01}">
      <text>
        <r>
          <rPr>
            <b/>
            <sz val="9"/>
            <color indexed="81"/>
            <rFont val="Tahoma"/>
            <family val="2"/>
          </rPr>
          <t>Kate Christensen:</t>
        </r>
        <r>
          <rPr>
            <sz val="9"/>
            <color indexed="81"/>
            <rFont val="Tahoma"/>
            <family val="2"/>
          </rPr>
          <t xml:space="preserve">
This is other expenses and if applicable Fall Product Debt
</t>
        </r>
      </text>
    </comment>
    <comment ref="F33" authorId="0" shapeId="0" xr:uid="{204B641D-8881-42EE-AF61-BF3A0C8DA557}">
      <text>
        <r>
          <rPr>
            <b/>
            <sz val="9"/>
            <color indexed="81"/>
            <rFont val="Tahoma"/>
            <family val="2"/>
          </rPr>
          <t>Kate Christensen:</t>
        </r>
        <r>
          <rPr>
            <sz val="9"/>
            <color indexed="81"/>
            <rFont val="Tahoma"/>
            <family val="2"/>
          </rPr>
          <t xml:space="preserve">
Adds up all deposits with Fall Product  category on Bank Transaction Tab</t>
        </r>
      </text>
    </comment>
    <comment ref="F34" authorId="0" shapeId="0" xr:uid="{0E46915A-CF0A-4CE2-B086-D51CD49A814A}">
      <text>
        <r>
          <rPr>
            <b/>
            <sz val="9"/>
            <color indexed="81"/>
            <rFont val="Tahoma"/>
            <family val="2"/>
          </rPr>
          <t>Kate Christensen:</t>
        </r>
        <r>
          <rPr>
            <sz val="9"/>
            <color indexed="81"/>
            <rFont val="Tahoma"/>
            <family val="2"/>
          </rPr>
          <t xml:space="preserve">
Adds up all withdrawals with Fall Product Category
 on Bank Transaction Tab</t>
        </r>
      </text>
    </comment>
    <comment ref="G35" authorId="0" shapeId="0" xr:uid="{03E007A0-513E-4851-A3BA-4EF2E3FD20F4}">
      <text>
        <r>
          <rPr>
            <b/>
            <sz val="9"/>
            <color indexed="81"/>
            <rFont val="Tahoma"/>
            <family val="2"/>
          </rPr>
          <t>Kate Christensen:</t>
        </r>
        <r>
          <rPr>
            <sz val="9"/>
            <color indexed="81"/>
            <rFont val="Tahoma"/>
            <family val="2"/>
          </rPr>
          <t xml:space="preserve">
Positive number additional income
Negative number () debt</t>
        </r>
      </text>
    </comment>
    <comment ref="F37" authorId="0" shapeId="0" xr:uid="{34F93CD3-FC9A-46ED-98E0-0131189B20D5}">
      <text>
        <r>
          <rPr>
            <b/>
            <sz val="9"/>
            <color indexed="81"/>
            <rFont val="Tahoma"/>
            <family val="2"/>
          </rPr>
          <t>Kate Christensen:</t>
        </r>
        <r>
          <rPr>
            <sz val="9"/>
            <color indexed="81"/>
            <rFont val="Tahoma"/>
            <family val="2"/>
          </rPr>
          <t xml:space="preserve">
Adds up all deposits with cookie category on Bank Transaction Tab</t>
        </r>
      </text>
    </comment>
    <comment ref="F38" authorId="0" shapeId="0" xr:uid="{64A60EBD-DA01-4F0A-9C86-71EABF2858BA}">
      <text>
        <r>
          <rPr>
            <b/>
            <sz val="9"/>
            <color indexed="81"/>
            <rFont val="Tahoma"/>
            <family val="2"/>
          </rPr>
          <t>Kate Christensen:</t>
        </r>
        <r>
          <rPr>
            <sz val="9"/>
            <color indexed="81"/>
            <rFont val="Tahoma"/>
            <family val="2"/>
          </rPr>
          <t xml:space="preserve">
Adds up all withdrawals with Cookie Category
 on Bank Transaction Tab</t>
        </r>
      </text>
    </comment>
    <comment ref="G39" authorId="0" shapeId="0" xr:uid="{DCAD7D9F-69B1-4D09-856B-C0CAB9A5F29A}">
      <text>
        <r>
          <rPr>
            <b/>
            <sz val="9"/>
            <color indexed="81"/>
            <rFont val="Tahoma"/>
            <family val="2"/>
          </rPr>
          <t>Kate Christensen:</t>
        </r>
        <r>
          <rPr>
            <sz val="9"/>
            <color indexed="81"/>
            <rFont val="Tahoma"/>
            <family val="2"/>
          </rPr>
          <t xml:space="preserve">
Positive number additional income
Negative number () debt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 Christensen</author>
  </authors>
  <commentList>
    <comment ref="D5" authorId="0" shapeId="0" xr:uid="{4CDBB746-96C5-410B-8F02-FFB96E10D08C}">
      <text>
        <r>
          <rPr>
            <sz val="9"/>
            <color indexed="81"/>
            <rFont val="Tahoma"/>
            <family val="2"/>
          </rPr>
          <t xml:space="preserve">
This can be found on the SMART Cookie troop balance summary report
</t>
        </r>
      </text>
    </comment>
    <comment ref="D11" authorId="0" shapeId="0" xr:uid="{7AF941E2-607F-4FAF-ACA4-0AD2FE911D7D}">
      <text>
        <r>
          <rPr>
            <sz val="9"/>
            <color indexed="81"/>
            <rFont val="Tahoma"/>
            <family val="2"/>
          </rPr>
          <t xml:space="preserve">
This can be found on the SMART Cookie troop balance summary report
</t>
        </r>
      </text>
    </comment>
  </commentList>
</comments>
</file>

<file path=xl/sharedStrings.xml><?xml version="1.0" encoding="utf-8"?>
<sst xmlns="http://schemas.openxmlformats.org/spreadsheetml/2006/main" count="183" uniqueCount="136">
  <si>
    <t xml:space="preserve">Thank you for using the Troop account Balancing Sheet. </t>
  </si>
  <si>
    <t xml:space="preserve"> This can be used to help you keep track of troop income, expenses and to complete your Troop Annual Report. </t>
  </si>
  <si>
    <t>The following Cells are locked and cannot be edited:</t>
  </si>
  <si>
    <t>BankTransactions Tab:</t>
  </si>
  <si>
    <t>Row 1-3 and Columns G &amp; I-V exception cell G4</t>
  </si>
  <si>
    <t xml:space="preserve">AR Summary Tab: </t>
  </si>
  <si>
    <t>Columns A-G, exception F4 &amp; F5 (user input numbers)</t>
  </si>
  <si>
    <t>Product Breakdown Tab:</t>
  </si>
  <si>
    <t>Column B-F &amp; I-M, exception cells highlighted yellow (user input numbers)</t>
  </si>
  <si>
    <t>Uses of Workbook</t>
  </si>
  <si>
    <t xml:space="preserve">There are multiple uses of this workbook.  </t>
  </si>
  <si>
    <t xml:space="preserve">1) </t>
  </si>
  <si>
    <t>Bank Transaction Tab is  simple balance sheet to keep track of troop account transactions</t>
  </si>
  <si>
    <t>2)</t>
  </si>
  <si>
    <t>Use the category column (H) to help identify how that transaction is calculated in the Annual Report</t>
  </si>
  <si>
    <t>3)</t>
  </si>
  <si>
    <t xml:space="preserve">Annual Report (AR) summary tab details automatically calculated based on categories. </t>
  </si>
  <si>
    <t>4)</t>
  </si>
  <si>
    <t xml:space="preserve">Product Breakdown Tab shows money that is accounted for that goes through the troop bank account. </t>
  </si>
  <si>
    <t>-</t>
  </si>
  <si>
    <t xml:space="preserve">Able to enter additional information for Accountability.  If minus money is it due to unsold items, parent debt, other? </t>
  </si>
  <si>
    <t>BankTransaction Tab Instructions</t>
  </si>
  <si>
    <t>Row 2 gives totals for each of the Columns which autofills AR Summary Column D</t>
  </si>
  <si>
    <t>Enter Starting Balance (May 1) on BankTransaction Tab Cell G4 (highlighted yellow)</t>
  </si>
  <si>
    <t>Enter information for each transaction in Columns A-F and Category in Column H</t>
  </si>
  <si>
    <t xml:space="preserve">- </t>
  </si>
  <si>
    <t>Column A : fill in who made transaction; signed check</t>
  </si>
  <si>
    <t>Column B: Date of transaction</t>
  </si>
  <si>
    <t>Column C: List who payment was made to</t>
  </si>
  <si>
    <t xml:space="preserve">Column D: provide breif description- what badge activitey, types of supplies which travel event, types of awards, ect. </t>
  </si>
  <si>
    <t>Column E &amp; F: deposits and withdrawal amounts</t>
  </si>
  <si>
    <t xml:space="preserve">Column H: Select category that transaction falls under.  Cookie deposits and withdrawals will all be categorized under cookies. </t>
  </si>
  <si>
    <t xml:space="preserve">Unable to split a transaction between categories.  Would have to create two transactions with money split for each category. </t>
  </si>
  <si>
    <t>AR Summary Tab</t>
  </si>
  <si>
    <t xml:space="preserve">All values are automatiaclly pulled into column D from the BankTransaction tab row 2 </t>
  </si>
  <si>
    <t>Enter Product: Troop Proceeds in AR Summary Tab cells F4 &amp; F5 (highlighted Yellow)- found in Fall product sales report and SMART Cookie Sales Report</t>
  </si>
  <si>
    <t>Additional calculations are made based on Council recorded Fall product and Cookie Troop Proceeds</t>
  </si>
  <si>
    <t>Special note: For category "Fall Product" and "Cookies" on the transaction tab the total should be the same amount as on the product sales reports (AR Summary Tab cell F4 &amp; F5)</t>
  </si>
  <si>
    <t xml:space="preserve">If it is larger you have additionanl income - AR Summary Tab auto adjusts this to reflect what should be on the report listed as Other income.  </t>
  </si>
  <si>
    <t>If it is less your troop had to pay for cookies (or cc fees) and should be noted as cookie debit. AR Summary Tab auto adjusts this to reflect what should be on the report under expenses cookie debt other expenses for fall product. Will need to provide explaination on actual report.</t>
  </si>
  <si>
    <t>Product Breakdown</t>
  </si>
  <si>
    <t xml:space="preserve">Values are automatiaclly calculated or pulled into column C from the BankTransaction deposit and withdrawals based on category. </t>
  </si>
  <si>
    <t xml:space="preserve">Highlighted yellow cells  require user input. This will adjust for the amount of money that has not been accounted for. </t>
  </si>
  <si>
    <t xml:space="preserve">Reminder: all product money should be deposited into the troop account before being used by the troop. </t>
  </si>
  <si>
    <t xml:space="preserve">*Disclaimer: this tool ws created with intention to help other volunteers with their Troop Annual Report. If there is an error found in one of the formulas or you have recomendation please contact customercare@girlscouts-ssc.org and provide the cell and description of issue the information will be passed along.  It may be fixed for the following year report. </t>
  </si>
  <si>
    <t xml:space="preserve">Total Income = </t>
  </si>
  <si>
    <t xml:space="preserve">Total Expensens= </t>
  </si>
  <si>
    <t>Totals</t>
  </si>
  <si>
    <t>User/ check #</t>
  </si>
  <si>
    <t>Date</t>
  </si>
  <si>
    <t>Payable/Deposit</t>
  </si>
  <si>
    <t>Purchased/ Details</t>
  </si>
  <si>
    <t>Account Deposit Amount</t>
  </si>
  <si>
    <t>Account Withdrawl Amount</t>
  </si>
  <si>
    <t xml:space="preserve"> Account Balance</t>
  </si>
  <si>
    <t>Category</t>
  </si>
  <si>
    <t>Fall Product Money</t>
  </si>
  <si>
    <t>Cookie 
Money</t>
  </si>
  <si>
    <t xml:space="preserve">Additional Money Earning Activities </t>
  </si>
  <si>
    <t>Sponsorships</t>
  </si>
  <si>
    <t>Troop Dues</t>
  </si>
  <si>
    <t>Other Income</t>
  </si>
  <si>
    <t>Registration</t>
  </si>
  <si>
    <t>Insignia</t>
  </si>
  <si>
    <t>Activities/
Program</t>
  </si>
  <si>
    <t>Travel</t>
  </si>
  <si>
    <t>Parties 
Food &amp; Beverages</t>
  </si>
  <si>
    <t>Service Projects Donation</t>
  </si>
  <si>
    <t>Cookie 
Debt</t>
  </si>
  <si>
    <t>Other Expense</t>
  </si>
  <si>
    <t>May 2023 Starting Balance</t>
  </si>
  <si>
    <t>None</t>
  </si>
  <si>
    <t>Bank Transaction Tab Summary for AR</t>
  </si>
  <si>
    <t>2024</t>
  </si>
  <si>
    <t>Help you calculate totals for your Troops Annual Report which must be submitted through the Volunteer Toolkit. Does not replace requirement for providing official banking statements. Column D &amp; F pulls numbers from BankTransaction tab. Fill in Yellow highlighted areas</t>
  </si>
  <si>
    <t>Statement Begining Balance May 1</t>
  </si>
  <si>
    <t>Statement Ending Balance April 30</t>
  </si>
  <si>
    <t>Fall Product Net Troop Proceeds</t>
  </si>
  <si>
    <t>Cookie Program Net Troop Proceeds</t>
  </si>
  <si>
    <r>
      <t xml:space="preserve">Totals from Statements </t>
    </r>
    <r>
      <rPr>
        <sz val="8"/>
        <color theme="1"/>
        <rFont val="Calibri"/>
        <family val="2"/>
        <scheme val="minor"/>
      </rPr>
      <t>(BankTransaction Tab)</t>
    </r>
  </si>
  <si>
    <t xml:space="preserve">Deposited Troop 
Fall Product Proceeds = </t>
  </si>
  <si>
    <t>Fall Product</t>
  </si>
  <si>
    <t>&lt;-- Council reported Troop Fall product Proceeds</t>
  </si>
  <si>
    <t xml:space="preserve">Deposited Troop 
Cookie Proceeds = </t>
  </si>
  <si>
    <t>Cookies</t>
  </si>
  <si>
    <t>&lt;-- Council reported Troop Cookie Proceeds</t>
  </si>
  <si>
    <t>Other Notes</t>
  </si>
  <si>
    <t>Activities/Program</t>
  </si>
  <si>
    <t>Parties food &amp; beverages</t>
  </si>
  <si>
    <t>Cookie Debt</t>
  </si>
  <si>
    <t>Other Expenses</t>
  </si>
  <si>
    <t>Starting Balance</t>
  </si>
  <si>
    <t>Total Income</t>
  </si>
  <si>
    <t>Total Expense</t>
  </si>
  <si>
    <t>Ending Balance</t>
  </si>
  <si>
    <t>Is the Ending Balance the same as the statement Balance?</t>
  </si>
  <si>
    <t>Total Fall Product Money Deposited</t>
  </si>
  <si>
    <t>Total Fall Product Money Withdrawal</t>
  </si>
  <si>
    <t>Troop FP Proceeds Deposited</t>
  </si>
  <si>
    <t>=FP Discrepancy</t>
  </si>
  <si>
    <t>Total Cookie Money Deposited</t>
  </si>
  <si>
    <t>Total Cookie Money Withdrawal</t>
  </si>
  <si>
    <t xml:space="preserve"> Troop Cookie Proceeds Deposited</t>
  </si>
  <si>
    <t>=Cookie Discrepancy</t>
  </si>
  <si>
    <t>Cookie $$ Breakdown- Based on Statements</t>
  </si>
  <si>
    <t>Fall Product $$ Breakdown- Based on Statements</t>
  </si>
  <si>
    <t>Total Cookie Money Deposited
into Troop Account</t>
  </si>
  <si>
    <t>Total Fall Product Money Deposited
into Troop Account</t>
  </si>
  <si>
    <t xml:space="preserve">Total Cookie Money Withdrawal 
from Troop Account </t>
  </si>
  <si>
    <t xml:space="preserve">Total Fall Product Money Withdrawal 
from Troop Account </t>
  </si>
  <si>
    <r>
      <t xml:space="preserve">Money still owed to Council </t>
    </r>
    <r>
      <rPr>
        <sz val="6"/>
        <rFont val="Calibri"/>
        <family val="2"/>
        <scheme val="minor"/>
      </rPr>
      <t>(troops have to pay council before they earn proceeds)</t>
    </r>
  </si>
  <si>
    <t>Outstanding Withdrawals</t>
  </si>
  <si>
    <t>Money still owed to Council</t>
  </si>
  <si>
    <t>=</t>
  </si>
  <si>
    <t>Troop Deposited Cookie Proceeds</t>
  </si>
  <si>
    <t>Troop Deposited Earned Proceeds</t>
  </si>
  <si>
    <t>Council Noted Earned Troop Proceeds Cookie
(Income Line 2 AR)</t>
  </si>
  <si>
    <t>Council Noted Troop Proceeds Cookie
(Income Line 2 AR)</t>
  </si>
  <si>
    <t xml:space="preserve">Difference between deposited Troop Cookie Money and Council stated Net Proceeds: </t>
  </si>
  <si>
    <t>Accounability</t>
  </si>
  <si>
    <t xml:space="preserve"> Funds accounted for</t>
  </si>
  <si>
    <t>+</t>
  </si>
  <si>
    <t>Money on hand still needs to be deposited into troop account</t>
  </si>
  <si>
    <t xml:space="preserve">Outstanding Deposits
</t>
  </si>
  <si>
    <t>money still needs to be deposited</t>
  </si>
  <si>
    <t>Funds Accounted for</t>
  </si>
  <si>
    <t>Money parents owe</t>
  </si>
  <si>
    <t>money Parents owe</t>
  </si>
  <si>
    <t>Credit Card Fees (troop pays this cost)</t>
  </si>
  <si>
    <t>Credit Card Fees</t>
  </si>
  <si>
    <t>Money Council Owes to Troop</t>
  </si>
  <si>
    <t>Unsold Cookie Cost boxes = 
(troop pays this cost)</t>
  </si>
  <si>
    <t>Money accounted for</t>
  </si>
  <si>
    <t>AR Report 
Values</t>
  </si>
  <si>
    <t xml:space="preserve">Difference between deposited Troop Fall Product Money and Council stated Net Proceeds: </t>
  </si>
  <si>
    <t>Updated 2/28/2024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</si>
</sst>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3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theme="1"/>
      <name val="Calibri"/>
      <family val="2"/>
    </font>
    <font>
      <b/>
      <sz val="9"/>
      <color rgb="FF000000"/>
      <name val="Calibri"/>
      <family val="2"/>
    </font>
    <font>
      <b/>
      <sz val="9"/>
      <color theme="1"/>
      <name val="Calibri"/>
      <family val="2"/>
    </font>
    <font>
      <sz val="11"/>
      <color rgb="FF393939"/>
      <name val="Open Sans Light"/>
      <family val="2"/>
    </font>
    <font>
      <sz val="9"/>
      <color rgb="FF393939"/>
      <name val="Open Sans Light"/>
      <family val="2"/>
    </font>
    <font>
      <b/>
      <sz val="11"/>
      <color theme="1"/>
      <name val="Calibri"/>
      <family val="2"/>
      <scheme val="minor"/>
    </font>
    <font>
      <sz val="8"/>
      <color theme="1"/>
      <name val="Calibri"/>
      <family val="2"/>
      <scheme val="minor"/>
    </font>
    <font>
      <sz val="14"/>
      <color theme="5"/>
      <name val="Calibri"/>
      <family val="2"/>
      <scheme val="minor"/>
    </font>
    <font>
      <sz val="9"/>
      <color theme="1"/>
      <name val="Calibri"/>
      <family val="2"/>
      <scheme val="minor"/>
    </font>
    <font>
      <sz val="20"/>
      <color theme="5"/>
      <name val="Calibri"/>
      <family val="2"/>
      <scheme val="minor"/>
    </font>
    <font>
      <sz val="12"/>
      <color theme="1"/>
      <name val="Calibri"/>
      <family val="2"/>
      <scheme val="minor"/>
    </font>
    <font>
      <sz val="11"/>
      <name val="Calibri"/>
      <family val="2"/>
      <scheme val="minor"/>
    </font>
    <font>
      <sz val="8"/>
      <name val="Calibri"/>
      <family val="2"/>
      <scheme val="minor"/>
    </font>
    <font>
      <b/>
      <sz val="10"/>
      <name val="Calibri"/>
      <family val="2"/>
      <scheme val="minor"/>
    </font>
    <font>
      <b/>
      <sz val="8"/>
      <name val="Calibri"/>
      <family val="2"/>
      <scheme val="minor"/>
    </font>
    <font>
      <sz val="8"/>
      <color theme="5"/>
      <name val="Calibri"/>
      <family val="2"/>
      <scheme val="minor"/>
    </font>
    <font>
      <b/>
      <sz val="8"/>
      <color theme="5"/>
      <name val="Calibri"/>
      <family val="2"/>
      <scheme val="minor"/>
    </font>
    <font>
      <sz val="9"/>
      <color theme="1"/>
      <name val="Girl Scout Text Book"/>
      <family val="1"/>
    </font>
    <font>
      <sz val="11"/>
      <color theme="1"/>
      <name val="Girl Scout Text Book"/>
      <family val="1"/>
    </font>
    <font>
      <sz val="10"/>
      <color theme="1"/>
      <name val="Calibri"/>
      <family val="2"/>
      <scheme val="minor"/>
    </font>
    <font>
      <sz val="10"/>
      <name val="Calibri"/>
      <family val="2"/>
    </font>
    <font>
      <sz val="6"/>
      <name val="Calibri"/>
      <family val="2"/>
      <scheme val="minor"/>
    </font>
    <font>
      <b/>
      <sz val="6"/>
      <name val="Calibri"/>
      <family val="2"/>
      <scheme val="minor"/>
    </font>
    <font>
      <b/>
      <sz val="12"/>
      <name val="Calibri"/>
      <family val="2"/>
      <scheme val="minor"/>
    </font>
    <font>
      <sz val="8"/>
      <color theme="1"/>
      <name val="Girl Scout Text Book"/>
      <family val="1"/>
    </font>
    <font>
      <sz val="9.5"/>
      <color theme="0"/>
      <name val="Girl Scout Text Book"/>
      <family val="1"/>
    </font>
    <font>
      <sz val="9.5"/>
      <color theme="1"/>
      <name val="Calibri"/>
      <family val="2"/>
      <scheme val="minor"/>
    </font>
  </fonts>
  <fills count="13">
    <fill>
      <patternFill patternType="none"/>
    </fill>
    <fill>
      <patternFill patternType="gray125"/>
    </fill>
    <fill>
      <patternFill patternType="solid">
        <fgColor rgb="FFEFEFE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9F9F9"/>
        <bgColor indexed="64"/>
      </patternFill>
    </fill>
    <fill>
      <patternFill patternType="solid">
        <fgColor theme="9" tint="0.39997558519241921"/>
        <bgColor indexed="64"/>
      </patternFill>
    </fill>
    <fill>
      <patternFill patternType="solid">
        <fgColor rgb="FFE7E6E6"/>
        <bgColor indexed="64"/>
      </patternFill>
    </fill>
    <fill>
      <patternFill patternType="solid">
        <fgColor theme="8"/>
        <bgColor theme="8"/>
      </patternFill>
    </fill>
    <fill>
      <patternFill patternType="solid">
        <fgColor theme="9" tint="0.79998168889431442"/>
        <bgColor indexed="64"/>
      </patternFill>
    </fill>
  </fills>
  <borders count="47">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indexed="64"/>
      </left>
      <right style="medium">
        <color indexed="64"/>
      </right>
      <top style="medium">
        <color indexed="64"/>
      </top>
      <bottom style="medium">
        <color indexed="64"/>
      </bottom>
      <diagonal/>
    </border>
    <border>
      <left/>
      <right/>
      <top/>
      <bottom style="medium">
        <color rgb="FFCCCCCC"/>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auto="1"/>
      </left>
      <right/>
      <top/>
      <bottom/>
      <diagonal/>
    </border>
    <border>
      <left/>
      <right/>
      <top style="thin">
        <color auto="1"/>
      </top>
      <bottom/>
      <diagonal/>
    </border>
    <border>
      <left/>
      <right style="medium">
        <color indexed="64"/>
      </right>
      <top/>
      <bottom/>
      <diagonal/>
    </border>
    <border>
      <left/>
      <right/>
      <top/>
      <bottom style="thin">
        <color rgb="FF00B0F0"/>
      </bottom>
      <diagonal/>
    </border>
    <border>
      <left/>
      <right/>
      <top/>
      <bottom style="thick">
        <color rgb="FF00B0F0"/>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B0F0"/>
      </bottom>
      <diagonal/>
    </border>
    <border>
      <left/>
      <right/>
      <top/>
      <bottom style="thin">
        <color theme="2"/>
      </bottom>
      <diagonal/>
    </border>
    <border>
      <left/>
      <right/>
      <top style="thin">
        <color theme="2"/>
      </top>
      <bottom/>
      <diagonal/>
    </border>
    <border>
      <left/>
      <right/>
      <top style="thin">
        <color theme="2"/>
      </top>
      <bottom style="thin">
        <color theme="2"/>
      </bottom>
      <diagonal/>
    </border>
    <border>
      <left style="medium">
        <color rgb="FF00B0F0"/>
      </left>
      <right style="thick">
        <color rgb="FF00B0F0"/>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style="thick">
        <color rgb="FF00B0F0"/>
      </right>
      <top/>
      <bottom style="medium">
        <color rgb="FF00B0F0"/>
      </bottom>
      <diagonal/>
    </border>
    <border>
      <left/>
      <right style="medium">
        <color rgb="FF00B0F0"/>
      </right>
      <top/>
      <bottom style="medium">
        <color rgb="FF00B0F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B0F0"/>
      </left>
      <right style="thick">
        <color rgb="FF00B0F0"/>
      </right>
      <top style="medium">
        <color rgb="FF00B0F0"/>
      </top>
      <bottom style="medium">
        <color rgb="FF00B0F0"/>
      </bottom>
      <diagonal/>
    </border>
    <border>
      <left style="thick">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s>
  <cellStyleXfs count="4">
    <xf numFmtId="0" fontId="0" fillId="0" borderId="0"/>
    <xf numFmtId="44" fontId="1" fillId="0" borderId="0" applyFont="0" applyFill="0" applyBorder="0" applyAlignment="0" applyProtection="0"/>
    <xf numFmtId="0" fontId="14" fillId="0" borderId="0"/>
    <xf numFmtId="44" fontId="14" fillId="0" borderId="0" applyFont="0" applyFill="0" applyBorder="0" applyAlignment="0" applyProtection="0"/>
  </cellStyleXfs>
  <cellXfs count="174">
    <xf numFmtId="0" fontId="0" fillId="0" borderId="0" xfId="0"/>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4" fillId="2" borderId="1" xfId="0" applyFont="1" applyFill="1" applyBorder="1" applyAlignment="1">
      <alignment wrapText="1"/>
    </xf>
    <xf numFmtId="44" fontId="5" fillId="4" borderId="1" xfId="1" applyFont="1" applyFill="1" applyBorder="1" applyAlignment="1" applyProtection="1">
      <alignment horizontal="right" wrapText="1"/>
    </xf>
    <xf numFmtId="0" fontId="4" fillId="0" borderId="1" xfId="0" applyFont="1" applyBorder="1" applyAlignment="1">
      <alignment vertical="center"/>
    </xf>
    <xf numFmtId="44" fontId="4" fillId="0" borderId="1" xfId="1" applyFont="1" applyBorder="1" applyAlignment="1" applyProtection="1">
      <alignment vertical="center" wrapText="1"/>
    </xf>
    <xf numFmtId="44" fontId="4" fillId="0" borderId="1" xfId="1" applyFont="1" applyBorder="1" applyAlignment="1" applyProtection="1">
      <alignment wrapText="1"/>
    </xf>
    <xf numFmtId="0" fontId="9" fillId="0" borderId="0" xfId="0" quotePrefix="1" applyFont="1" applyAlignment="1">
      <alignment horizontal="right" vertical="center"/>
    </xf>
    <xf numFmtId="0" fontId="0" fillId="0" borderId="0" xfId="0" applyProtection="1">
      <protection locked="0"/>
    </xf>
    <xf numFmtId="164" fontId="0" fillId="0" borderId="0" xfId="0" applyNumberFormat="1" applyProtection="1">
      <protection locked="0"/>
    </xf>
    <xf numFmtId="0" fontId="0" fillId="0" borderId="0" xfId="0" applyAlignment="1">
      <alignment horizontal="left" indent="4"/>
    </xf>
    <xf numFmtId="0" fontId="11" fillId="0" borderId="0" xfId="0" applyFont="1"/>
    <xf numFmtId="0" fontId="0" fillId="6" borderId="9" xfId="0" applyFill="1" applyBorder="1"/>
    <xf numFmtId="0" fontId="0" fillId="6" borderId="10" xfId="0" applyFill="1" applyBorder="1"/>
    <xf numFmtId="0" fontId="0" fillId="6" borderId="11" xfId="0" applyFill="1" applyBorder="1"/>
    <xf numFmtId="0" fontId="0" fillId="6" borderId="8" xfId="0" applyFill="1" applyBorder="1"/>
    <xf numFmtId="0" fontId="8" fillId="6" borderId="8" xfId="0" applyFont="1" applyFill="1" applyBorder="1"/>
    <xf numFmtId="0" fontId="7" fillId="6" borderId="8" xfId="0" applyFont="1" applyFill="1" applyBorder="1"/>
    <xf numFmtId="44" fontId="0" fillId="6" borderId="8" xfId="1" applyFont="1" applyFill="1" applyBorder="1" applyProtection="1"/>
    <xf numFmtId="0" fontId="0" fillId="6" borderId="8" xfId="0" applyFill="1" applyBorder="1" applyAlignment="1">
      <alignment horizontal="left" wrapText="1"/>
    </xf>
    <xf numFmtId="44" fontId="0" fillId="6" borderId="8" xfId="0" applyNumberFormat="1" applyFill="1" applyBorder="1"/>
    <xf numFmtId="164" fontId="0" fillId="6" borderId="8" xfId="0" applyNumberFormat="1" applyFill="1" applyBorder="1"/>
    <xf numFmtId="0" fontId="0" fillId="6" borderId="8" xfId="0" applyFill="1" applyBorder="1" applyAlignment="1">
      <alignment horizontal="center" vertical="top" wrapText="1"/>
    </xf>
    <xf numFmtId="0" fontId="0" fillId="6" borderId="12" xfId="0" applyFill="1" applyBorder="1" applyAlignment="1">
      <alignment vertical="top" wrapText="1"/>
    </xf>
    <xf numFmtId="0" fontId="0" fillId="6" borderId="12" xfId="0" applyFill="1" applyBorder="1" applyAlignment="1">
      <alignment horizontal="center" vertical="top" wrapText="1"/>
    </xf>
    <xf numFmtId="164" fontId="0" fillId="6" borderId="13" xfId="0" applyNumberFormat="1" applyFill="1" applyBorder="1"/>
    <xf numFmtId="0" fontId="0" fillId="6" borderId="13" xfId="0" applyFill="1" applyBorder="1"/>
    <xf numFmtId="44" fontId="0" fillId="5" borderId="5" xfId="1" applyFont="1" applyFill="1" applyBorder="1" applyProtection="1">
      <protection locked="0"/>
    </xf>
    <xf numFmtId="44" fontId="0" fillId="6" borderId="16" xfId="1" applyFont="1" applyFill="1" applyBorder="1" applyProtection="1"/>
    <xf numFmtId="14" fontId="0" fillId="0" borderId="0" xfId="0" applyNumberFormat="1"/>
    <xf numFmtId="44" fontId="16" fillId="0" borderId="17" xfId="1" applyFont="1" applyBorder="1"/>
    <xf numFmtId="44" fontId="15" fillId="0" borderId="21" xfId="1" applyFont="1" applyBorder="1"/>
    <xf numFmtId="0" fontId="16" fillId="0" borderId="21" xfId="0" applyFont="1" applyBorder="1"/>
    <xf numFmtId="0" fontId="16" fillId="0" borderId="0" xfId="0" applyFont="1"/>
    <xf numFmtId="44" fontId="16" fillId="0" borderId="22" xfId="1" applyFont="1" applyBorder="1"/>
    <xf numFmtId="44" fontId="16" fillId="0" borderId="23" xfId="1" applyFont="1" applyBorder="1" applyAlignment="1">
      <alignment horizontal="right"/>
    </xf>
    <xf numFmtId="0" fontId="16" fillId="0" borderId="18" xfId="0" applyFont="1" applyBorder="1" applyAlignment="1">
      <alignment horizontal="right"/>
    </xf>
    <xf numFmtId="0" fontId="17" fillId="0" borderId="22" xfId="0" quotePrefix="1" applyFont="1" applyBorder="1" applyAlignment="1">
      <alignment horizontal="right" wrapText="1"/>
    </xf>
    <xf numFmtId="44" fontId="16" fillId="0" borderId="0" xfId="1" applyFont="1" applyBorder="1" applyAlignment="1">
      <alignment horizontal="right"/>
    </xf>
    <xf numFmtId="44" fontId="16" fillId="10" borderId="0" xfId="1" applyFont="1" applyFill="1" applyBorder="1" applyAlignment="1">
      <alignment wrapText="1"/>
    </xf>
    <xf numFmtId="0" fontId="16" fillId="0" borderId="24" xfId="0" applyFont="1" applyBorder="1" applyAlignment="1">
      <alignment wrapText="1"/>
    </xf>
    <xf numFmtId="0" fontId="17" fillId="0" borderId="22" xfId="0" applyFont="1" applyBorder="1" applyAlignment="1">
      <alignment horizontal="right" wrapText="1"/>
    </xf>
    <xf numFmtId="44" fontId="19" fillId="0" borderId="25" xfId="1" applyFont="1" applyBorder="1" applyAlignment="1"/>
    <xf numFmtId="0" fontId="17" fillId="0" borderId="22" xfId="0" applyFont="1" applyBorder="1" applyAlignment="1">
      <alignment horizontal="right"/>
    </xf>
    <xf numFmtId="0" fontId="16" fillId="0" borderId="24" xfId="0" applyFont="1" applyBorder="1" applyAlignment="1">
      <alignment vertical="center" textRotation="180"/>
    </xf>
    <xf numFmtId="0" fontId="17" fillId="0" borderId="19" xfId="0" applyFont="1" applyBorder="1" applyAlignment="1">
      <alignment horizontal="right"/>
    </xf>
    <xf numFmtId="44" fontId="0" fillId="0" borderId="0" xfId="1" applyFont="1"/>
    <xf numFmtId="44" fontId="5" fillId="9" borderId="1" xfId="1" applyFont="1" applyFill="1" applyBorder="1" applyAlignment="1" applyProtection="1">
      <alignment horizontal="right" wrapText="1"/>
    </xf>
    <xf numFmtId="44" fontId="5" fillId="0" borderId="1" xfId="1" applyFont="1" applyFill="1" applyBorder="1" applyAlignment="1" applyProtection="1">
      <alignment horizontal="right" vertical="center" wrapText="1"/>
    </xf>
    <xf numFmtId="0" fontId="21" fillId="0" borderId="0" xfId="0" applyFont="1" applyAlignment="1">
      <alignment wrapText="1"/>
    </xf>
    <xf numFmtId="49" fontId="13" fillId="0" borderId="0" xfId="0" applyNumberFormat="1" applyFont="1"/>
    <xf numFmtId="44" fontId="0" fillId="6" borderId="10" xfId="1" applyFont="1" applyFill="1" applyBorder="1"/>
    <xf numFmtId="44" fontId="0" fillId="6" borderId="15" xfId="1" applyFont="1" applyFill="1" applyBorder="1"/>
    <xf numFmtId="44" fontId="0" fillId="6" borderId="13" xfId="0" applyNumberFormat="1" applyFill="1" applyBorder="1"/>
    <xf numFmtId="164" fontId="0" fillId="6" borderId="14" xfId="0" applyNumberFormat="1" applyFill="1" applyBorder="1"/>
    <xf numFmtId="164" fontId="0" fillId="6" borderId="27" xfId="0" applyNumberFormat="1" applyFill="1" applyBorder="1"/>
    <xf numFmtId="0" fontId="7" fillId="6" borderId="15" xfId="0" applyFont="1" applyFill="1" applyBorder="1"/>
    <xf numFmtId="44" fontId="0" fillId="6" borderId="28" xfId="1" applyFont="1" applyFill="1" applyBorder="1" applyProtection="1"/>
    <xf numFmtId="0" fontId="0" fillId="6" borderId="8" xfId="0" quotePrefix="1" applyFill="1" applyBorder="1"/>
    <xf numFmtId="44" fontId="16" fillId="10" borderId="0" xfId="1" applyFont="1" applyFill="1" applyBorder="1" applyAlignment="1">
      <alignment horizontal="left" wrapText="1"/>
    </xf>
    <xf numFmtId="0" fontId="0" fillId="6" borderId="12" xfId="0" quotePrefix="1" applyFill="1" applyBorder="1" applyAlignment="1">
      <alignment vertical="top" wrapText="1"/>
    </xf>
    <xf numFmtId="0" fontId="0" fillId="6" borderId="12" xfId="0" quotePrefix="1" applyFill="1" applyBorder="1" applyAlignment="1">
      <alignment horizontal="center" vertical="top" wrapText="1"/>
    </xf>
    <xf numFmtId="0" fontId="17" fillId="0" borderId="19" xfId="0" quotePrefix="1" applyFont="1" applyBorder="1" applyAlignment="1">
      <alignment horizontal="right" wrapText="1"/>
    </xf>
    <xf numFmtId="14" fontId="23" fillId="0" borderId="0" xfId="0" applyNumberFormat="1" applyFont="1" applyAlignment="1" applyProtection="1">
      <alignment vertical="center" wrapText="1"/>
      <protection locked="0"/>
    </xf>
    <xf numFmtId="0" fontId="23" fillId="0" borderId="0" xfId="0" applyFont="1" applyAlignment="1" applyProtection="1">
      <alignment vertical="center" wrapText="1"/>
      <protection locked="0"/>
    </xf>
    <xf numFmtId="0" fontId="24" fillId="0" borderId="0" xfId="0" applyFont="1" applyProtection="1">
      <protection locked="0"/>
    </xf>
    <xf numFmtId="0" fontId="24" fillId="0" borderId="0" xfId="0" applyFont="1" applyAlignment="1" applyProtection="1">
      <alignment wrapText="1"/>
      <protection locked="0"/>
    </xf>
    <xf numFmtId="44" fontId="24" fillId="0" borderId="0" xfId="1" applyFont="1" applyFill="1" applyAlignment="1" applyProtection="1">
      <protection locked="0"/>
    </xf>
    <xf numFmtId="0" fontId="23" fillId="0" borderId="0" xfId="0" applyFont="1" applyAlignment="1" applyProtection="1">
      <alignment vertical="center"/>
      <protection locked="0"/>
    </xf>
    <xf numFmtId="0" fontId="23" fillId="0" borderId="0" xfId="0" applyFont="1" applyProtection="1">
      <protection locked="0"/>
    </xf>
    <xf numFmtId="4" fontId="23" fillId="0" borderId="0" xfId="0" applyNumberFormat="1" applyFont="1" applyAlignment="1" applyProtection="1">
      <alignment vertical="center" wrapText="1"/>
      <protection locked="0"/>
    </xf>
    <xf numFmtId="14" fontId="24" fillId="0" borderId="0" xfId="0" applyNumberFormat="1" applyFont="1" applyProtection="1">
      <protection locked="0"/>
    </xf>
    <xf numFmtId="4" fontId="24" fillId="0" borderId="0" xfId="0" applyNumberFormat="1" applyFont="1" applyAlignment="1" applyProtection="1">
      <alignment wrapText="1"/>
      <protection locked="0"/>
    </xf>
    <xf numFmtId="4" fontId="24" fillId="0" borderId="0" xfId="0" applyNumberFormat="1" applyFont="1" applyProtection="1">
      <protection locked="0"/>
    </xf>
    <xf numFmtId="0" fontId="16" fillId="0" borderId="24" xfId="0" applyFont="1" applyBorder="1" applyAlignment="1">
      <alignment horizontal="right"/>
    </xf>
    <xf numFmtId="0" fontId="16" fillId="0" borderId="18" xfId="0" applyFont="1" applyBorder="1"/>
    <xf numFmtId="44" fontId="16" fillId="0" borderId="20" xfId="1" applyFont="1" applyFill="1" applyBorder="1" applyAlignment="1">
      <alignment horizontal="left"/>
    </xf>
    <xf numFmtId="44" fontId="19" fillId="0" borderId="0" xfId="1" applyFont="1" applyBorder="1" applyAlignment="1"/>
    <xf numFmtId="0" fontId="17" fillId="0" borderId="22" xfId="0" applyFont="1" applyBorder="1" applyAlignment="1">
      <alignment horizontal="center" vertical="center"/>
    </xf>
    <xf numFmtId="0" fontId="16" fillId="0" borderId="24" xfId="0" applyFont="1" applyBorder="1" applyAlignment="1">
      <alignment horizontal="left" wrapText="1"/>
    </xf>
    <xf numFmtId="0" fontId="0" fillId="0" borderId="0" xfId="0" applyAlignment="1">
      <alignment horizontal="left" wrapText="1"/>
    </xf>
    <xf numFmtId="0" fontId="0" fillId="0" borderId="7" xfId="0" applyBorder="1"/>
    <xf numFmtId="44" fontId="16" fillId="5" borderId="30" xfId="1" applyFont="1" applyFill="1" applyBorder="1" applyAlignment="1" applyProtection="1">
      <alignment horizontal="right"/>
      <protection locked="0"/>
    </xf>
    <xf numFmtId="44" fontId="16" fillId="5" borderId="0" xfId="1" applyFont="1" applyFill="1" applyBorder="1" applyAlignment="1" applyProtection="1">
      <alignment horizontal="right"/>
      <protection locked="0"/>
    </xf>
    <xf numFmtId="44" fontId="16" fillId="5" borderId="32" xfId="1" applyFont="1" applyFill="1" applyBorder="1" applyAlignment="1" applyProtection="1">
      <alignment horizontal="right"/>
      <protection locked="0"/>
    </xf>
    <xf numFmtId="44" fontId="16" fillId="5" borderId="31" xfId="1" applyFont="1" applyFill="1" applyBorder="1" applyAlignment="1" applyProtection="1">
      <alignment horizontal="right"/>
      <protection locked="0"/>
    </xf>
    <xf numFmtId="0" fontId="16" fillId="5" borderId="0" xfId="1" applyNumberFormat="1" applyFont="1" applyFill="1" applyBorder="1" applyAlignment="1" applyProtection="1">
      <alignment horizontal="center" wrapText="1"/>
      <protection locked="0"/>
    </xf>
    <xf numFmtId="44" fontId="23" fillId="5" borderId="0" xfId="1" applyFont="1" applyFill="1" applyProtection="1">
      <protection locked="0"/>
    </xf>
    <xf numFmtId="1" fontId="4" fillId="2" borderId="1" xfId="0" applyNumberFormat="1" applyFont="1" applyFill="1" applyBorder="1" applyAlignment="1">
      <alignment wrapText="1"/>
    </xf>
    <xf numFmtId="1" fontId="4" fillId="0" borderId="1" xfId="0" applyNumberFormat="1" applyFont="1" applyBorder="1" applyAlignment="1">
      <alignment wrapText="1"/>
    </xf>
    <xf numFmtId="0" fontId="22" fillId="0" borderId="0" xfId="0" applyFont="1" applyAlignment="1">
      <alignment wrapText="1"/>
    </xf>
    <xf numFmtId="14" fontId="22" fillId="0" borderId="0" xfId="0" applyNumberFormat="1" applyFont="1" applyAlignment="1">
      <alignment wrapText="1"/>
    </xf>
    <xf numFmtId="44" fontId="21" fillId="0" borderId="0" xfId="1" applyFont="1" applyAlignment="1" applyProtection="1">
      <alignment horizontal="center" wrapText="1"/>
    </xf>
    <xf numFmtId="0" fontId="21" fillId="0" borderId="0" xfId="0" applyFont="1" applyAlignment="1">
      <alignment horizontal="center" wrapText="1"/>
    </xf>
    <xf numFmtId="44" fontId="23" fillId="0" borderId="0" xfId="1" applyFont="1" applyProtection="1"/>
    <xf numFmtId="14" fontId="23" fillId="0" borderId="0" xfId="0" applyNumberFormat="1" applyFont="1" applyProtection="1">
      <protection locked="0"/>
    </xf>
    <xf numFmtId="44" fontId="23" fillId="0" borderId="0" xfId="1" applyFont="1" applyProtection="1">
      <protection locked="0"/>
    </xf>
    <xf numFmtId="0" fontId="0" fillId="0" borderId="0" xfId="0" quotePrefix="1" applyAlignment="1">
      <alignment horizontal="right"/>
    </xf>
    <xf numFmtId="0" fontId="0" fillId="0" borderId="0" xfId="0" applyAlignment="1">
      <alignment horizontal="left" vertical="center"/>
    </xf>
    <xf numFmtId="44" fontId="24" fillId="0" borderId="0" xfId="1" applyFont="1" applyFill="1" applyBorder="1" applyAlignment="1" applyProtection="1">
      <alignment wrapText="1"/>
      <protection locked="0"/>
    </xf>
    <xf numFmtId="44" fontId="5" fillId="0" borderId="1" xfId="0" applyNumberFormat="1" applyFont="1" applyBorder="1" applyAlignment="1">
      <alignment horizontal="right" wrapText="1"/>
    </xf>
    <xf numFmtId="0" fontId="28" fillId="0" borderId="0" xfId="0" applyFont="1" applyAlignment="1">
      <alignment horizontal="center" wrapText="1"/>
    </xf>
    <xf numFmtId="0" fontId="0" fillId="6" borderId="13" xfId="0" applyFill="1" applyBorder="1" applyAlignment="1">
      <alignment horizontal="left" wrapText="1"/>
    </xf>
    <xf numFmtId="0" fontId="29" fillId="11" borderId="8" xfId="0" applyFont="1" applyFill="1" applyBorder="1" applyAlignment="1">
      <alignment horizontal="left" wrapText="1"/>
    </xf>
    <xf numFmtId="0" fontId="30" fillId="6" borderId="16" xfId="0" applyFont="1" applyFill="1" applyBorder="1"/>
    <xf numFmtId="44" fontId="16" fillId="0" borderId="0" xfId="1" applyFont="1" applyBorder="1" applyAlignment="1">
      <alignment wrapText="1"/>
    </xf>
    <xf numFmtId="44" fontId="16" fillId="5" borderId="7" xfId="1" applyFont="1" applyFill="1" applyBorder="1" applyAlignment="1" applyProtection="1">
      <alignment horizontal="right"/>
      <protection locked="0"/>
    </xf>
    <xf numFmtId="44" fontId="16" fillId="0" borderId="0" xfId="1" applyFont="1" applyBorder="1" applyAlignment="1">
      <alignment horizontal="left"/>
    </xf>
    <xf numFmtId="44" fontId="16" fillId="0" borderId="31" xfId="1" applyFont="1" applyBorder="1" applyAlignment="1">
      <alignment horizontal="right"/>
    </xf>
    <xf numFmtId="44" fontId="27" fillId="0" borderId="44" xfId="1" applyFont="1" applyBorder="1" applyAlignment="1">
      <alignment horizontal="center" vertical="center" wrapText="1"/>
    </xf>
    <xf numFmtId="0" fontId="23" fillId="0" borderId="0" xfId="0" applyFont="1" applyAlignment="1" applyProtection="1">
      <alignment wrapText="1"/>
      <protection locked="0"/>
    </xf>
    <xf numFmtId="44" fontId="23" fillId="0" borderId="0" xfId="1" applyFont="1" applyAlignment="1" applyProtection="1">
      <alignment vertical="center" wrapText="1"/>
      <protection locked="0"/>
    </xf>
    <xf numFmtId="44" fontId="23" fillId="0" borderId="0" xfId="1" applyFont="1" applyFill="1" applyAlignment="1" applyProtection="1">
      <protection locked="0"/>
    </xf>
    <xf numFmtId="0" fontId="0" fillId="0" borderId="0" xfId="0" applyAlignment="1">
      <alignment horizontal="left" wrapText="1"/>
    </xf>
    <xf numFmtId="44" fontId="5" fillId="12" borderId="2" xfId="1" applyFont="1" applyFill="1" applyBorder="1" applyAlignment="1" applyProtection="1">
      <alignment horizontal="right" wrapText="1"/>
    </xf>
    <xf numFmtId="44" fontId="5" fillId="12" borderId="3" xfId="1" applyFont="1" applyFill="1" applyBorder="1" applyAlignment="1" applyProtection="1">
      <alignment horizontal="right" wrapText="1"/>
    </xf>
    <xf numFmtId="44" fontId="5" fillId="12" borderId="3" xfId="1" applyFont="1" applyFill="1" applyBorder="1" applyAlignment="1" applyProtection="1">
      <alignment horizontal="center" wrapText="1"/>
    </xf>
    <xf numFmtId="44" fontId="6" fillId="3" borderId="6" xfId="1" applyFont="1" applyFill="1" applyBorder="1" applyAlignment="1" applyProtection="1">
      <alignment horizontal="right" wrapText="1"/>
    </xf>
    <xf numFmtId="44" fontId="6" fillId="3" borderId="3" xfId="1" applyFont="1" applyFill="1" applyBorder="1" applyAlignment="1" applyProtection="1">
      <alignment horizontal="center" vertical="center" wrapText="1"/>
    </xf>
    <xf numFmtId="44" fontId="6" fillId="3" borderId="4" xfId="1" applyFont="1" applyFill="1" applyBorder="1" applyAlignment="1" applyProtection="1">
      <alignment horizontal="center" vertical="center" wrapText="1"/>
    </xf>
    <xf numFmtId="0" fontId="0" fillId="6" borderId="13" xfId="0" applyFill="1" applyBorder="1"/>
    <xf numFmtId="0" fontId="0" fillId="6" borderId="39" xfId="0" applyFill="1" applyBorder="1"/>
    <xf numFmtId="0" fontId="0" fillId="6" borderId="40" xfId="0" applyFill="1" applyBorder="1"/>
    <xf numFmtId="0" fontId="0" fillId="6" borderId="41" xfId="0" applyFill="1" applyBorder="1"/>
    <xf numFmtId="0" fontId="0" fillId="6" borderId="42" xfId="0" applyFill="1" applyBorder="1"/>
    <xf numFmtId="0" fontId="0" fillId="6" borderId="43" xfId="0" applyFill="1" applyBorder="1"/>
    <xf numFmtId="0" fontId="12" fillId="6" borderId="38" xfId="0" applyFont="1" applyFill="1" applyBorder="1" applyAlignment="1">
      <alignment horizontal="left" wrapText="1"/>
    </xf>
    <xf numFmtId="0" fontId="12" fillId="6" borderId="39" xfId="0" applyFont="1" applyFill="1" applyBorder="1" applyAlignment="1">
      <alignment horizontal="left" wrapText="1"/>
    </xf>
    <xf numFmtId="0" fontId="12" fillId="6" borderId="40" xfId="0" applyFont="1" applyFill="1" applyBorder="1"/>
    <xf numFmtId="0" fontId="12" fillId="6" borderId="41" xfId="0" applyFont="1" applyFill="1" applyBorder="1"/>
    <xf numFmtId="0" fontId="0" fillId="6" borderId="8" xfId="0" applyFill="1" applyBorder="1" applyAlignment="1">
      <alignment horizontal="center"/>
    </xf>
    <xf numFmtId="0" fontId="0" fillId="6" borderId="8" xfId="0" applyFill="1" applyBorder="1" applyAlignment="1">
      <alignment horizontal="center" vertical="center"/>
    </xf>
    <xf numFmtId="44" fontId="0" fillId="6" borderId="42" xfId="0" applyNumberFormat="1" applyFill="1" applyBorder="1"/>
    <xf numFmtId="44" fontId="0" fillId="6" borderId="43" xfId="0" applyNumberFormat="1" applyFill="1" applyBorder="1"/>
    <xf numFmtId="0" fontId="0" fillId="6" borderId="38" xfId="0" applyFill="1" applyBorder="1"/>
    <xf numFmtId="0" fontId="0" fillId="6" borderId="27" xfId="0" applyFill="1" applyBorder="1" applyAlignment="1">
      <alignment horizontal="left"/>
    </xf>
    <xf numFmtId="0" fontId="0" fillId="6" borderId="39" xfId="0" applyFill="1" applyBorder="1" applyAlignment="1">
      <alignment horizontal="left"/>
    </xf>
    <xf numFmtId="0" fontId="0" fillId="7" borderId="17" xfId="0" applyFill="1" applyBorder="1" applyAlignment="1">
      <alignment horizontal="left"/>
    </xf>
    <xf numFmtId="0" fontId="0" fillId="7" borderId="18" xfId="0" applyFill="1" applyBorder="1" applyAlignment="1">
      <alignment horizontal="left"/>
    </xf>
    <xf numFmtId="0" fontId="13" fillId="0" borderId="0" xfId="0" applyFont="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12" fillId="8" borderId="17" xfId="0" applyFont="1" applyFill="1" applyBorder="1" applyAlignment="1">
      <alignment horizontal="left" wrapText="1" indent="1"/>
    </xf>
    <xf numFmtId="0" fontId="12" fillId="8" borderId="18" xfId="0" applyFont="1" applyFill="1" applyBorder="1" applyAlignment="1">
      <alignment horizontal="left" wrapText="1" indent="1"/>
    </xf>
    <xf numFmtId="0" fontId="12" fillId="8" borderId="19" xfId="0" applyFont="1" applyFill="1" applyBorder="1" applyAlignment="1">
      <alignment horizontal="left" wrapText="1" indent="1"/>
    </xf>
    <xf numFmtId="0" fontId="12" fillId="8" borderId="20" xfId="0" applyFont="1" applyFill="1" applyBorder="1" applyAlignment="1">
      <alignment horizontal="left" wrapText="1" indent="1"/>
    </xf>
    <xf numFmtId="0" fontId="0" fillId="6" borderId="16" xfId="0" applyFill="1" applyBorder="1" applyAlignment="1">
      <alignment horizontal="center"/>
    </xf>
    <xf numFmtId="0" fontId="0" fillId="0" borderId="7" xfId="0" applyBorder="1" applyAlignment="1">
      <alignment vertical="top" wrapText="1"/>
    </xf>
    <xf numFmtId="0" fontId="12" fillId="6" borderId="11" xfId="0" applyFont="1" applyFill="1" applyBorder="1" applyAlignment="1">
      <alignment horizontal="right" wrapText="1"/>
    </xf>
    <xf numFmtId="0" fontId="12" fillId="6" borderId="8" xfId="0" applyFont="1" applyFill="1" applyBorder="1" applyAlignment="1">
      <alignment horizontal="right" wrapText="1"/>
    </xf>
    <xf numFmtId="164" fontId="0" fillId="6" borderId="8" xfId="0" applyNumberFormat="1" applyFill="1" applyBorder="1" applyAlignment="1">
      <alignment horizontal="center" wrapText="1"/>
    </xf>
    <xf numFmtId="0" fontId="0" fillId="6" borderId="28" xfId="0" applyFill="1" applyBorder="1" applyAlignment="1">
      <alignment horizontal="center"/>
    </xf>
    <xf numFmtId="44" fontId="16" fillId="10" borderId="0" xfId="1" applyFont="1" applyFill="1" applyBorder="1" applyAlignment="1">
      <alignment horizontal="left" wrapText="1"/>
    </xf>
    <xf numFmtId="44" fontId="16" fillId="10" borderId="0" xfId="1" applyFont="1" applyFill="1" applyBorder="1" applyAlignment="1">
      <alignment wrapText="1"/>
    </xf>
    <xf numFmtId="44" fontId="18" fillId="10" borderId="0" xfId="1" applyFont="1" applyFill="1" applyBorder="1" applyAlignment="1">
      <alignment wrapText="1"/>
    </xf>
    <xf numFmtId="44" fontId="20" fillId="10" borderId="26" xfId="1" applyFont="1" applyFill="1" applyBorder="1" applyAlignment="1">
      <alignment wrapText="1"/>
    </xf>
    <xf numFmtId="44" fontId="16" fillId="10" borderId="7" xfId="1" applyFont="1" applyFill="1" applyBorder="1" applyAlignment="1">
      <alignment wrapText="1"/>
    </xf>
    <xf numFmtId="0" fontId="0" fillId="0" borderId="7" xfId="0" applyBorder="1" applyAlignment="1">
      <alignment horizontal="center"/>
    </xf>
    <xf numFmtId="44" fontId="20" fillId="10" borderId="0" xfId="1" applyFont="1" applyFill="1" applyBorder="1" applyAlignment="1">
      <alignment wrapText="1"/>
    </xf>
    <xf numFmtId="44" fontId="16" fillId="10" borderId="23" xfId="1" applyFont="1" applyFill="1" applyBorder="1" applyAlignment="1">
      <alignment wrapText="1"/>
    </xf>
    <xf numFmtId="44" fontId="27" fillId="0" borderId="33" xfId="1" applyFont="1" applyBorder="1" applyAlignment="1">
      <alignment horizontal="center" vertical="center" wrapText="1"/>
    </xf>
    <xf numFmtId="44" fontId="27" fillId="0" borderId="36" xfId="1" applyFont="1" applyBorder="1" applyAlignment="1">
      <alignment horizontal="center" vertical="center"/>
    </xf>
    <xf numFmtId="44" fontId="26" fillId="10" borderId="29" xfId="1" applyFont="1" applyFill="1" applyBorder="1" applyAlignment="1">
      <alignment horizontal="left" vertical="top" wrapText="1" indent="1"/>
    </xf>
    <xf numFmtId="44" fontId="26" fillId="10" borderId="37" xfId="1" applyFont="1" applyFill="1" applyBorder="1" applyAlignment="1">
      <alignment horizontal="left" vertical="top" wrapText="1" indent="1"/>
    </xf>
    <xf numFmtId="44" fontId="17" fillId="0" borderId="34" xfId="1" applyFont="1" applyBorder="1" applyAlignment="1">
      <alignment horizontal="left"/>
    </xf>
    <xf numFmtId="0" fontId="16" fillId="0" borderId="24" xfId="0" applyFont="1" applyBorder="1" applyAlignment="1">
      <alignment horizontal="center" vertical="center" textRotation="180" wrapText="1"/>
    </xf>
    <xf numFmtId="0" fontId="16" fillId="0" borderId="20" xfId="0" applyFont="1" applyBorder="1" applyAlignment="1">
      <alignment horizontal="center" vertical="center" textRotation="180" wrapText="1"/>
    </xf>
    <xf numFmtId="0" fontId="17" fillId="0" borderId="22" xfId="0" applyFont="1" applyBorder="1" applyAlignment="1">
      <alignment horizontal="center" vertical="center"/>
    </xf>
    <xf numFmtId="44" fontId="18" fillId="10" borderId="45" xfId="1" applyFont="1" applyFill="1" applyBorder="1" applyAlignment="1">
      <alignment wrapText="1"/>
    </xf>
    <xf numFmtId="44" fontId="18" fillId="10" borderId="46" xfId="1" applyFont="1" applyFill="1" applyBorder="1" applyAlignment="1">
      <alignment wrapText="1"/>
    </xf>
    <xf numFmtId="0" fontId="0" fillId="0" borderId="22" xfId="0" applyBorder="1" applyAlignment="1" applyProtection="1">
      <alignment horizontal="center" vertical="center" textRotation="180"/>
      <protection locked="0"/>
    </xf>
    <xf numFmtId="44" fontId="18" fillId="10" borderId="34" xfId="1" applyFont="1" applyFill="1" applyBorder="1" applyAlignment="1">
      <alignment wrapText="1"/>
    </xf>
    <xf numFmtId="44" fontId="18" fillId="10" borderId="35" xfId="1" applyFont="1" applyFill="1" applyBorder="1" applyAlignment="1">
      <alignment wrapText="1"/>
    </xf>
  </cellXfs>
  <cellStyles count="4">
    <cellStyle name="Currency" xfId="1" builtinId="4"/>
    <cellStyle name="Currency 2" xfId="3" xr:uid="{B409F1DC-CE8C-4AE9-964A-10CD0A63400F}"/>
    <cellStyle name="Normal" xfId="0" builtinId="0"/>
    <cellStyle name="Normal 2" xfId="2" xr:uid="{F97A3ED0-E695-4151-BC41-D83C5D544621}"/>
  </cellStyles>
  <dxfs count="3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numFmt numFmtId="34" formatCode="_(&quot;$&quot;* #,##0.00_);_(&quot;$&quot;* \(#,##0.00\);_(&quot;$&quot;* &quot;-&quot;??_);_(@_)"/>
      <protection locked="1"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protection locked="1"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numFmt numFmtId="19" formatCode="m/d/yyyy"/>
      <protection locked="0" hidden="0"/>
    </dxf>
    <dxf>
      <font>
        <strike val="0"/>
        <outline val="0"/>
        <shadow val="0"/>
        <u val="none"/>
        <vertAlign val="baseline"/>
        <sz val="10"/>
        <color theme="1"/>
        <name val="Calibri"/>
        <family val="2"/>
        <scheme val="minor"/>
      </font>
      <protection locked="0" hidden="0"/>
    </dxf>
    <dxf>
      <font>
        <strike val="0"/>
        <outline val="0"/>
        <shadow val="0"/>
        <u val="none"/>
        <vertAlign val="baseline"/>
        <sz val="10"/>
        <color theme="1"/>
        <name val="Calibri"/>
        <family val="2"/>
        <scheme val="minor"/>
      </font>
      <protection locked="1" hidden="0"/>
    </dxf>
    <dxf>
      <font>
        <strike val="0"/>
        <outline val="0"/>
        <shadow val="0"/>
        <u val="none"/>
        <vertAlign val="baseline"/>
        <sz val="9"/>
        <color theme="1"/>
        <name val="Girl Scout Text Book"/>
        <family val="1"/>
        <scheme val="none"/>
      </font>
      <alignment horizontal="general" vertical="bottom" textRotation="0" wrapText="1" indent="0" justifyLastLine="0" shrinkToFit="0" readingOrder="0"/>
      <protection locked="1" hidden="0"/>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DD2670A-06CE-49E1-A7D6-60B77A0AF3C8}" name="Table33" displayName="Table33" ref="A3:V501" totalsRowShown="0" headerRowDxfId="31" dataDxfId="30">
  <autoFilter ref="A3:V501" xr:uid="{EDD2670A-06CE-49E1-A7D6-60B77A0AF3C8}"/>
  <tableColumns count="22">
    <tableColumn id="1" xr3:uid="{4F368A9D-E90F-4AB2-9B91-519D8E14AE59}" name="User/ check #" dataDxfId="29"/>
    <tableColumn id="2" xr3:uid="{D34895D3-CB1B-49BC-B299-EB165CE35EE4}" name="Date" dataDxfId="28"/>
    <tableColumn id="3" xr3:uid="{D417A060-7069-4998-9A56-4B04A4F8E55F}" name="Payable/Deposit" dataDxfId="27"/>
    <tableColumn id="4" xr3:uid="{8B3DD4FF-31E9-4106-84A9-E15C8E9AD030}" name="Purchased/ Details" dataDxfId="26"/>
    <tableColumn id="5" xr3:uid="{2FAC36A1-A134-4B13-8E3B-EB9247F9A332}" name="Account Deposit Amount" dataDxfId="25" dataCellStyle="Currency"/>
    <tableColumn id="6" xr3:uid="{EF3930F9-B597-4613-BC5B-2B079C9674C4}" name="Account Withdrawl Amount" dataDxfId="24" dataCellStyle="Currency"/>
    <tableColumn id="7" xr3:uid="{1D6497D9-5B4C-4281-947C-793E58DB817E}" name=" Account Balance" dataDxfId="23" dataCellStyle="Currency">
      <calculatedColumnFormula>G3+E4-F4</calculatedColumnFormula>
    </tableColumn>
    <tableColumn id="8" xr3:uid="{24A54018-BB4B-4D7F-99F7-0E05B6B84165}" name="Category" dataDxfId="22"/>
    <tableColumn id="9" xr3:uid="{2B72E3D1-5572-4505-97E0-598ABD05A854}" name="Fall Product Money" dataDxfId="21" dataCellStyle="Currency">
      <calculatedColumnFormula>IF(Table33[[#This Row],[Category]]="Fall Product",Table33[[#This Row],[Account Deposit Amount]]-Table33[[#This Row],[Account Withdrawl Amount]], )</calculatedColumnFormula>
    </tableColumn>
    <tableColumn id="10" xr3:uid="{C30E3251-12A0-4D2D-B284-27026A3AC8E0}" name="Cookie _x000a_Money" dataDxfId="20" dataCellStyle="Currency">
      <calculatedColumnFormula>IF(Table33[[#This Row],[Category]]="Cookies",Table33[[#This Row],[Account Deposit Amount]]-Table33[[#This Row],[Account Withdrawl Amount]], )</calculatedColumnFormula>
    </tableColumn>
    <tableColumn id="11" xr3:uid="{281C9B1F-E5BB-4355-B8CF-5A717EC1D8F3}" name="Additional Money Earning Activities " dataDxfId="19" dataCellStyle="Currency">
      <calculatedColumnFormula>IF(Table33[[#This Row],[Category]]="Additional Money Earning Activities",Table33[[#This Row],[Account Deposit Amount]]-Table33[[#This Row],[Account Withdrawl Amount]], )</calculatedColumnFormula>
    </tableColumn>
    <tableColumn id="12" xr3:uid="{5721444D-D118-435E-A9F4-311CD97DC139}" name="Sponsorships" dataDxfId="18" dataCellStyle="Currency">
      <calculatedColumnFormula>IF(Table33[[#This Row],[Category]]="Sponsorships",Table33[[#This Row],[Account Deposit Amount]]-Table33[[#This Row],[Account Withdrawl Amount]], )</calculatedColumnFormula>
    </tableColumn>
    <tableColumn id="13" xr3:uid="{32F0A293-613A-4D09-A1C2-679C3B0D93E0}" name="Troop Dues" dataDxfId="17" dataCellStyle="Currency">
      <calculatedColumnFormula>IF(Table33[[#This Row],[Category]]="Troop Dues",Table33[[#This Row],[Account Deposit Amount]]-Table33[[#This Row],[Account Withdrawl Amount]], )</calculatedColumnFormula>
    </tableColumn>
    <tableColumn id="14" xr3:uid="{E077D327-E5BC-47B0-AF8E-39C3519BDF7A}" name="Other Income" dataDxfId="16" dataCellStyle="Currency">
      <calculatedColumnFormula>IF(Table33[[#This Row],[Category]]="Other Income",Table33[[#This Row],[Account Deposit Amount]]-Table33[[#This Row],[Account Withdrawl Amount]], )</calculatedColumnFormula>
    </tableColumn>
    <tableColumn id="15" xr3:uid="{E5C7E2AB-E8D8-4460-84EE-D7B48B74BF7A}" name="Registration" dataDxfId="15" dataCellStyle="Currency">
      <calculatedColumnFormula>IF(Table33[[#This Row],[Category]]="Registration",Table33[[#This Row],[Account Deposit Amount]]-Table33[[#This Row],[Account Withdrawl Amount]], )</calculatedColumnFormula>
    </tableColumn>
    <tableColumn id="16" xr3:uid="{ECE45D4F-77B1-476D-9EC2-E2291B33BCFD}" name="Insignia" dataDxfId="14" dataCellStyle="Currency">
      <calculatedColumnFormula>IF(Table33[[#This Row],[Category]]="Insignia",Table33[[#This Row],[Account Deposit Amount]]-Table33[[#This Row],[Account Withdrawl Amount]], )</calculatedColumnFormula>
    </tableColumn>
    <tableColumn id="17" xr3:uid="{147E5B7D-E9B3-4BD8-B9F0-754C7753D969}" name="Activities/_x000a_Program" dataDxfId="13" dataCellStyle="Currency">
      <calculatedColumnFormula>IF(Table33[[#This Row],[Category]]="Activities/Program",Table33[[#This Row],[Account Deposit Amount]]-Table33[[#This Row],[Account Withdrawl Amount]], )</calculatedColumnFormula>
    </tableColumn>
    <tableColumn id="18" xr3:uid="{60C1C99B-591D-45A2-887E-06A62E6259FE}" name="Travel" dataDxfId="12" dataCellStyle="Currency">
      <calculatedColumnFormula>IF(Table33[[#This Row],[Category]]="Travel",Table33[[#This Row],[Account Deposit Amount]]-Table33[[#This Row],[Account Withdrawl Amount]], )</calculatedColumnFormula>
    </tableColumn>
    <tableColumn id="19" xr3:uid="{335230D9-7A70-4869-A8CE-3DDFDA0B57CA}" name="Parties _x000a_Food &amp; Beverages" dataDxfId="11" dataCellStyle="Currency">
      <calculatedColumnFormula>IF(Table33[[#This Row],[Category]]="Parties Food &amp; Beverages",Table33[[#This Row],[Account Deposit Amount]]-Table33[[#This Row],[Account Withdrawl Amount]], )</calculatedColumnFormula>
    </tableColumn>
    <tableColumn id="20" xr3:uid="{2CE29E66-4594-453B-BFBF-46D157D24E38}" name="Service Projects Donation" dataDxfId="10" dataCellStyle="Currency">
      <calculatedColumnFormula>IF(Table33[[#This Row],[Category]]="Service Projects Donation",Table33[[#This Row],[Account Deposit Amount]]-Table33[[#This Row],[Account Withdrawl Amount]], )</calculatedColumnFormula>
    </tableColumn>
    <tableColumn id="21" xr3:uid="{3202077C-96F1-4B4D-A951-9A990FA40792}" name="Cookie _x000a_Debt" dataDxfId="9" dataCellStyle="Currency">
      <calculatedColumnFormula>IF(Table33[[#This Row],[Category]]="Cookie Debt",Table33[[#This Row],[Account Deposit Amount]]-Table33[[#This Row],[Account Withdrawl Amount]], )</calculatedColumnFormula>
    </tableColumn>
    <tableColumn id="22" xr3:uid="{2E551C5D-8A5D-4DBE-8581-0B6E6857EF15}" name="Other Expense" dataDxfId="8" dataCellStyle="Currency">
      <calculatedColumnFormula>IF(Table33[[#This Row],[Category]]="Other Expense",Table33[[#This Row],[Account Deposit Amount]]-Table33[[#This Row],[Account Withdrawl Amount]], )</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DFE6A-1257-4BAF-9607-539414B1D805}">
  <dimension ref="A1:I48"/>
  <sheetViews>
    <sheetView workbookViewId="0">
      <selection activeCell="H2" sqref="H2"/>
    </sheetView>
  </sheetViews>
  <sheetFormatPr defaultRowHeight="14.4"/>
  <sheetData>
    <row r="1" spans="1:8">
      <c r="H1" t="s">
        <v>135</v>
      </c>
    </row>
    <row r="2" spans="1:8" ht="18.600000000000001" customHeight="1">
      <c r="A2" t="s">
        <v>0</v>
      </c>
    </row>
    <row r="3" spans="1:8" ht="18.600000000000001" customHeight="1">
      <c r="A3" t="s">
        <v>1</v>
      </c>
    </row>
    <row r="4" spans="1:8" ht="18.600000000000001" customHeight="1"/>
    <row r="5" spans="1:8" ht="18.600000000000001" customHeight="1">
      <c r="A5" t="s">
        <v>2</v>
      </c>
    </row>
    <row r="6" spans="1:8" ht="18.600000000000001" customHeight="1">
      <c r="B6" t="s">
        <v>3</v>
      </c>
      <c r="E6" t="s">
        <v>4</v>
      </c>
    </row>
    <row r="7" spans="1:8" ht="18.600000000000001" customHeight="1">
      <c r="B7" t="s">
        <v>5</v>
      </c>
      <c r="E7" t="s">
        <v>6</v>
      </c>
    </row>
    <row r="8" spans="1:8" ht="18.600000000000001" customHeight="1">
      <c r="B8" t="s">
        <v>7</v>
      </c>
      <c r="E8" t="s">
        <v>8</v>
      </c>
    </row>
    <row r="9" spans="1:8" ht="18.600000000000001" customHeight="1"/>
    <row r="10" spans="1:8" ht="18.600000000000001" customHeight="1">
      <c r="A10" s="12" t="s">
        <v>9</v>
      </c>
    </row>
    <row r="11" spans="1:8" ht="18.600000000000001" customHeight="1">
      <c r="A11" t="s">
        <v>10</v>
      </c>
    </row>
    <row r="12" spans="1:8" ht="18.600000000000001" customHeight="1">
      <c r="A12" s="11" t="s">
        <v>11</v>
      </c>
      <c r="B12" t="s">
        <v>12</v>
      </c>
    </row>
    <row r="13" spans="1:8" ht="18.600000000000001" customHeight="1">
      <c r="A13" s="11" t="s">
        <v>13</v>
      </c>
      <c r="B13" t="s">
        <v>14</v>
      </c>
    </row>
    <row r="14" spans="1:8" ht="18.600000000000001" customHeight="1">
      <c r="A14" s="11" t="s">
        <v>15</v>
      </c>
      <c r="B14" t="s">
        <v>16</v>
      </c>
    </row>
    <row r="15" spans="1:8" ht="18.600000000000001" customHeight="1">
      <c r="A15" s="11" t="s">
        <v>17</v>
      </c>
      <c r="B15" t="s">
        <v>18</v>
      </c>
    </row>
    <row r="16" spans="1:8" ht="18.600000000000001" customHeight="1">
      <c r="A16" s="11"/>
      <c r="B16" s="98" t="s">
        <v>19</v>
      </c>
      <c r="C16" t="s">
        <v>20</v>
      </c>
    </row>
    <row r="17" spans="1:2" ht="18.600000000000001" customHeight="1">
      <c r="A17" s="11"/>
    </row>
    <row r="18" spans="1:2" ht="18.600000000000001" customHeight="1">
      <c r="A18" s="12" t="s">
        <v>21</v>
      </c>
    </row>
    <row r="19" spans="1:2" ht="18.600000000000001" customHeight="1">
      <c r="A19" t="s">
        <v>22</v>
      </c>
    </row>
    <row r="20" spans="1:2" ht="18.600000000000001" customHeight="1">
      <c r="A20" t="s">
        <v>23</v>
      </c>
    </row>
    <row r="21" spans="1:2" ht="18.600000000000001" customHeight="1"/>
    <row r="22" spans="1:2" ht="18.600000000000001" customHeight="1">
      <c r="A22" t="s">
        <v>24</v>
      </c>
    </row>
    <row r="23" spans="1:2" ht="18.600000000000001" customHeight="1">
      <c r="A23" s="8" t="s">
        <v>25</v>
      </c>
      <c r="B23" t="s">
        <v>26</v>
      </c>
    </row>
    <row r="24" spans="1:2" ht="18.600000000000001" customHeight="1">
      <c r="A24" s="8" t="s">
        <v>25</v>
      </c>
      <c r="B24" t="s">
        <v>27</v>
      </c>
    </row>
    <row r="25" spans="1:2" ht="18.600000000000001" customHeight="1">
      <c r="A25" s="8" t="s">
        <v>25</v>
      </c>
      <c r="B25" t="s">
        <v>28</v>
      </c>
    </row>
    <row r="26" spans="1:2" ht="18.600000000000001" customHeight="1">
      <c r="A26" s="8" t="s">
        <v>25</v>
      </c>
      <c r="B26" t="s">
        <v>29</v>
      </c>
    </row>
    <row r="27" spans="1:2" ht="18.600000000000001" customHeight="1">
      <c r="A27" s="8" t="s">
        <v>25</v>
      </c>
      <c r="B27" t="s">
        <v>30</v>
      </c>
    </row>
    <row r="28" spans="1:2" ht="22.2" customHeight="1">
      <c r="A28" s="8" t="s">
        <v>25</v>
      </c>
      <c r="B28" t="s">
        <v>31</v>
      </c>
    </row>
    <row r="29" spans="1:2" ht="22.2" customHeight="1">
      <c r="A29" s="8"/>
    </row>
    <row r="30" spans="1:2" ht="22.2" customHeight="1">
      <c r="A30" t="s">
        <v>32</v>
      </c>
    </row>
    <row r="31" spans="1:2" ht="18.600000000000001" customHeight="1">
      <c r="A31" s="8"/>
    </row>
    <row r="32" spans="1:2" ht="18.600000000000001" customHeight="1">
      <c r="A32" s="12" t="s">
        <v>33</v>
      </c>
    </row>
    <row r="33" spans="1:9" ht="19.95" customHeight="1">
      <c r="A33" t="s">
        <v>34</v>
      </c>
    </row>
    <row r="34" spans="1:9">
      <c r="A34" t="s">
        <v>35</v>
      </c>
    </row>
    <row r="35" spans="1:9">
      <c r="A35" t="s">
        <v>36</v>
      </c>
    </row>
    <row r="37" spans="1:9" ht="28.95" customHeight="1">
      <c r="A37" s="114" t="s">
        <v>37</v>
      </c>
      <c r="B37" s="114"/>
      <c r="C37" s="114"/>
      <c r="D37" s="114"/>
      <c r="E37" s="114"/>
      <c r="F37" s="114"/>
      <c r="G37" s="114"/>
      <c r="H37" s="114"/>
      <c r="I37" s="114"/>
    </row>
    <row r="38" spans="1:9" ht="29.4" customHeight="1">
      <c r="A38" s="8" t="s">
        <v>25</v>
      </c>
      <c r="B38" s="114" t="s">
        <v>38</v>
      </c>
      <c r="C38" s="114"/>
      <c r="D38" s="114"/>
      <c r="E38" s="114"/>
      <c r="F38" s="114"/>
      <c r="G38" s="114"/>
      <c r="H38" s="114"/>
      <c r="I38" s="114"/>
    </row>
    <row r="39" spans="1:9" ht="62.4" customHeight="1">
      <c r="A39" s="8" t="s">
        <v>25</v>
      </c>
      <c r="B39" s="114" t="s">
        <v>39</v>
      </c>
      <c r="C39" s="114"/>
      <c r="D39" s="114"/>
      <c r="E39" s="114"/>
      <c r="F39" s="114"/>
      <c r="G39" s="114"/>
      <c r="H39" s="114"/>
      <c r="I39" s="114"/>
    </row>
    <row r="40" spans="1:9" ht="18" customHeight="1">
      <c r="A40" s="8"/>
      <c r="B40" s="81"/>
      <c r="C40" s="81"/>
      <c r="D40" s="81"/>
      <c r="E40" s="81"/>
      <c r="F40" s="81"/>
      <c r="G40" s="81"/>
      <c r="H40" s="81"/>
      <c r="I40" s="81"/>
    </row>
    <row r="41" spans="1:9" ht="18.600000000000001" customHeight="1">
      <c r="A41" s="12" t="s">
        <v>40</v>
      </c>
    </row>
    <row r="42" spans="1:9" ht="19.95" customHeight="1">
      <c r="A42" t="s">
        <v>41</v>
      </c>
    </row>
    <row r="43" spans="1:9">
      <c r="A43" s="99" t="s">
        <v>42</v>
      </c>
    </row>
    <row r="45" spans="1:9">
      <c r="A45" t="s">
        <v>43</v>
      </c>
    </row>
    <row r="48" spans="1:9" ht="56.4" customHeight="1">
      <c r="A48" s="114" t="s">
        <v>44</v>
      </c>
      <c r="B48" s="114"/>
      <c r="C48" s="114"/>
      <c r="D48" s="114"/>
      <c r="E48" s="114"/>
      <c r="F48" s="114"/>
      <c r="G48" s="114"/>
      <c r="H48" s="114"/>
      <c r="I48" s="114"/>
    </row>
  </sheetData>
  <sheetProtection algorithmName="SHA-512" hashValue="ck1+ka8LC32izUiUIrIDDn4Q2VojUVcN+xzkFtTu+tghOGRAh+w6MnEQPBatRLcos7zegJAWEnaMGOucfgF4og==" saltValue="cZnzR1mGkAAmthMstKIgSw==" spinCount="100000" sheet="1" selectLockedCells="1"/>
  <mergeCells count="4">
    <mergeCell ref="A37:I37"/>
    <mergeCell ref="B38:I38"/>
    <mergeCell ref="B39:I39"/>
    <mergeCell ref="A48:I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7AFC3-3067-4055-9719-EF6AE63D42D3}">
  <dimension ref="A1:V501"/>
  <sheetViews>
    <sheetView tabSelected="1" topLeftCell="A7" zoomScale="85" zoomScaleNormal="85" workbookViewId="0">
      <selection activeCell="C23" sqref="C23"/>
    </sheetView>
  </sheetViews>
  <sheetFormatPr defaultRowHeight="14.4"/>
  <cols>
    <col min="2" max="2" width="12.109375" style="30" customWidth="1"/>
    <col min="3" max="4" width="29.88671875" customWidth="1"/>
    <col min="5" max="7" width="12.6640625" style="47" customWidth="1"/>
    <col min="8" max="8" width="16.44140625" customWidth="1"/>
    <col min="9" max="22" width="12.6640625" customWidth="1"/>
  </cols>
  <sheetData>
    <row r="1" spans="1:22" ht="15.75" customHeight="1" thickBot="1">
      <c r="A1" s="5"/>
      <c r="B1" s="2"/>
      <c r="C1" s="1"/>
      <c r="D1" s="1"/>
      <c r="E1" s="6"/>
      <c r="F1" s="7"/>
      <c r="G1" s="3"/>
      <c r="H1" s="89"/>
      <c r="I1" s="115" t="s">
        <v>45</v>
      </c>
      <c r="J1" s="116"/>
      <c r="K1" s="116"/>
      <c r="L1" s="116"/>
      <c r="M1" s="117">
        <f>SUM(I2:N2)</f>
        <v>0</v>
      </c>
      <c r="N1" s="117"/>
      <c r="O1" s="118" t="s">
        <v>46</v>
      </c>
      <c r="P1" s="118"/>
      <c r="Q1" s="118"/>
      <c r="R1" s="118"/>
      <c r="S1" s="118"/>
      <c r="T1" s="118"/>
      <c r="U1" s="119">
        <f>SUM(O2:V2)</f>
        <v>0</v>
      </c>
      <c r="V1" s="120"/>
    </row>
    <row r="2" spans="1:22" s="47" customFormat="1" ht="15" thickBot="1">
      <c r="A2" s="1"/>
      <c r="B2" s="2"/>
      <c r="C2" s="1"/>
      <c r="D2" s="1" t="s">
        <v>47</v>
      </c>
      <c r="E2" s="49">
        <f>SUM($E$4:$E$1238)</f>
        <v>0</v>
      </c>
      <c r="F2" s="49">
        <f>SUM($F$4:$F$1238)</f>
        <v>0</v>
      </c>
      <c r="G2" s="101">
        <f>$G$4+$E$2-$F$2</f>
        <v>0</v>
      </c>
      <c r="H2" s="90"/>
      <c r="I2" s="48">
        <f t="shared" ref="I2:M2" si="0">SUM(I4:I700)</f>
        <v>0</v>
      </c>
      <c r="J2" s="48">
        <f t="shared" si="0"/>
        <v>0</v>
      </c>
      <c r="K2" s="48">
        <f t="shared" si="0"/>
        <v>0</v>
      </c>
      <c r="L2" s="48">
        <f t="shared" si="0"/>
        <v>0</v>
      </c>
      <c r="M2" s="48">
        <f t="shared" si="0"/>
        <v>0</v>
      </c>
      <c r="N2" s="48">
        <f>SUM(N4:N700)</f>
        <v>0</v>
      </c>
      <c r="O2" s="4">
        <f t="shared" ref="O2:U2" si="1">SUM(O4:O700)</f>
        <v>0</v>
      </c>
      <c r="P2" s="4">
        <f t="shared" si="1"/>
        <v>0</v>
      </c>
      <c r="Q2" s="4">
        <f t="shared" si="1"/>
        <v>0</v>
      </c>
      <c r="R2" s="4">
        <f t="shared" si="1"/>
        <v>0</v>
      </c>
      <c r="S2" s="4">
        <f t="shared" si="1"/>
        <v>0</v>
      </c>
      <c r="T2" s="4">
        <f t="shared" si="1"/>
        <v>0</v>
      </c>
      <c r="U2" s="4">
        <f t="shared" si="1"/>
        <v>0</v>
      </c>
      <c r="V2" s="4">
        <f>SUM(V4:V700)</f>
        <v>0</v>
      </c>
    </row>
    <row r="3" spans="1:22" s="50" customFormat="1" ht="58.5" customHeight="1">
      <c r="A3" s="91" t="s">
        <v>48</v>
      </c>
      <c r="B3" s="92" t="s">
        <v>49</v>
      </c>
      <c r="C3" s="91" t="s">
        <v>50</v>
      </c>
      <c r="D3" s="91" t="s">
        <v>51</v>
      </c>
      <c r="E3" s="93" t="s">
        <v>52</v>
      </c>
      <c r="F3" s="93" t="s">
        <v>53</v>
      </c>
      <c r="G3" s="93" t="s">
        <v>54</v>
      </c>
      <c r="H3" s="94" t="s">
        <v>55</v>
      </c>
      <c r="I3" s="94" t="s">
        <v>56</v>
      </c>
      <c r="J3" s="94" t="s">
        <v>57</v>
      </c>
      <c r="K3" s="94" t="s">
        <v>58</v>
      </c>
      <c r="L3" s="102" t="s">
        <v>59</v>
      </c>
      <c r="M3" s="94" t="s">
        <v>60</v>
      </c>
      <c r="N3" s="94" t="s">
        <v>61</v>
      </c>
      <c r="O3" s="94" t="s">
        <v>62</v>
      </c>
      <c r="P3" s="94" t="s">
        <v>63</v>
      </c>
      <c r="Q3" s="94" t="s">
        <v>64</v>
      </c>
      <c r="R3" s="94" t="s">
        <v>65</v>
      </c>
      <c r="S3" s="94" t="s">
        <v>66</v>
      </c>
      <c r="T3" s="94" t="s">
        <v>67</v>
      </c>
      <c r="U3" s="94" t="s">
        <v>68</v>
      </c>
      <c r="V3" s="94" t="s">
        <v>69</v>
      </c>
    </row>
    <row r="4" spans="1:22">
      <c r="A4" s="70"/>
      <c r="B4" s="96">
        <v>45047</v>
      </c>
      <c r="C4" s="70" t="s">
        <v>70</v>
      </c>
      <c r="D4" s="70"/>
      <c r="E4" s="97"/>
      <c r="F4" s="97"/>
      <c r="G4" s="88">
        <v>0</v>
      </c>
      <c r="H4" s="70" t="s">
        <v>71</v>
      </c>
      <c r="I4" s="95">
        <f>IF(Table33[[#This Row],[Category]]="Fall Product",Table33[[#This Row],[Account Deposit Amount]]-Table33[[#This Row],[Account Withdrawl Amount]], )</f>
        <v>0</v>
      </c>
      <c r="J4" s="95">
        <f>IF(Table33[[#This Row],[Category]]="Cookies",Table33[[#This Row],[Account Deposit Amount]]-Table33[[#This Row],[Account Withdrawl Amount]], )</f>
        <v>0</v>
      </c>
      <c r="K4" s="95">
        <f>IF(Table33[[#This Row],[Category]]="Additional Money Earning Activities",Table33[[#This Row],[Account Deposit Amount]]-Table33[[#This Row],[Account Withdrawl Amount]], )</f>
        <v>0</v>
      </c>
      <c r="L4" s="95">
        <f>IF(Table33[[#This Row],[Category]]="Sponsorships",Table33[[#This Row],[Account Deposit Amount]]-Table33[[#This Row],[Account Withdrawl Amount]], )</f>
        <v>0</v>
      </c>
      <c r="M4" s="95">
        <f>IF(Table33[[#This Row],[Category]]="Troop Dues",Table33[[#This Row],[Account Deposit Amount]]-Table33[[#This Row],[Account Withdrawl Amount]], )</f>
        <v>0</v>
      </c>
      <c r="N4" s="95">
        <f>IF(Table33[[#This Row],[Category]]="Other Income",Table33[[#This Row],[Account Deposit Amount]]-Table33[[#This Row],[Account Withdrawl Amount]], )</f>
        <v>0</v>
      </c>
      <c r="O4" s="95">
        <f>IF(Table33[[#This Row],[Category]]="Registration",Table33[[#This Row],[Account Deposit Amount]]-Table33[[#This Row],[Account Withdrawl Amount]], )</f>
        <v>0</v>
      </c>
      <c r="P4" s="95">
        <f>IF(Table33[[#This Row],[Category]]="Insignia",Table33[[#This Row],[Account Deposit Amount]]-Table33[[#This Row],[Account Withdrawl Amount]], )</f>
        <v>0</v>
      </c>
      <c r="Q4" s="95">
        <f>IF(Table33[[#This Row],[Category]]="Activities/Program",Table33[[#This Row],[Account Deposit Amount]]-Table33[[#This Row],[Account Withdrawl Amount]], )</f>
        <v>0</v>
      </c>
      <c r="R4" s="95">
        <f>IF(Table33[[#This Row],[Category]]="Travel",Table33[[#This Row],[Account Deposit Amount]]-Table33[[#This Row],[Account Withdrawl Amount]], )</f>
        <v>0</v>
      </c>
      <c r="S4" s="95">
        <f>IF(Table33[[#This Row],[Category]]="Parties Food &amp; Beverages",Table33[[#This Row],[Account Deposit Amount]]-Table33[[#This Row],[Account Withdrawl Amount]], )</f>
        <v>0</v>
      </c>
      <c r="T4" s="95">
        <f>IF(Table33[[#This Row],[Category]]="Service Projects Donation",Table33[[#This Row],[Account Deposit Amount]]-Table33[[#This Row],[Account Withdrawl Amount]], )</f>
        <v>0</v>
      </c>
      <c r="U4" s="95">
        <f>IF(Table33[[#This Row],[Category]]="Cookie Debt",Table33[[#This Row],[Account Deposit Amount]]-Table33[[#This Row],[Account Withdrawl Amount]], )</f>
        <v>0</v>
      </c>
      <c r="V4" s="95">
        <f>IF(Table33[[#This Row],[Category]]="Other Expense",Table33[[#This Row],[Account Deposit Amount]]-Table33[[#This Row],[Account Withdrawl Amount]], )</f>
        <v>0</v>
      </c>
    </row>
    <row r="5" spans="1:22">
      <c r="A5" s="70"/>
      <c r="B5" s="64"/>
      <c r="C5" s="67"/>
      <c r="D5" s="67"/>
      <c r="E5" s="65"/>
      <c r="F5" s="100"/>
      <c r="G5" s="95">
        <f>$G$4+$E$5-$F$5</f>
        <v>0</v>
      </c>
      <c r="H5" s="70"/>
      <c r="I5" s="95">
        <f>IF(Table33[[#This Row],[Category]]="Fall Product",Table33[[#This Row],[Account Deposit Amount]]-Table33[[#This Row],[Account Withdrawl Amount]], )</f>
        <v>0</v>
      </c>
      <c r="J5" s="95">
        <f>IF(Table33[[#This Row],[Category]]="Cookies",Table33[[#This Row],[Account Deposit Amount]]-Table33[[#This Row],[Account Withdrawl Amount]], )</f>
        <v>0</v>
      </c>
      <c r="K5" s="95">
        <f>IF(Table33[[#This Row],[Category]]="Additional Money Earning Activities",Table33[[#This Row],[Account Deposit Amount]]-Table33[[#This Row],[Account Withdrawl Amount]], )</f>
        <v>0</v>
      </c>
      <c r="L5" s="95">
        <f>IF(Table33[[#This Row],[Category]]="Sponsorships",Table33[[#This Row],[Account Deposit Amount]]-Table33[[#This Row],[Account Withdrawl Amount]], )</f>
        <v>0</v>
      </c>
      <c r="M5" s="95">
        <f>IF(Table33[[#This Row],[Category]]="Troop Dues",Table33[[#This Row],[Account Deposit Amount]]-Table33[[#This Row],[Account Withdrawl Amount]], )</f>
        <v>0</v>
      </c>
      <c r="N5" s="95">
        <f>IF(Table33[[#This Row],[Category]]="Other Income",Table33[[#This Row],[Account Deposit Amount]]-Table33[[#This Row],[Account Withdrawl Amount]], )</f>
        <v>0</v>
      </c>
      <c r="O5" s="95">
        <f>IF(Table33[[#This Row],[Category]]="Registration",Table33[[#This Row],[Account Deposit Amount]]-Table33[[#This Row],[Account Withdrawl Amount]], )</f>
        <v>0</v>
      </c>
      <c r="P5" s="95">
        <f>IF(Table33[[#This Row],[Category]]="Insignia",Table33[[#This Row],[Account Deposit Amount]]-Table33[[#This Row],[Account Withdrawl Amount]], )</f>
        <v>0</v>
      </c>
      <c r="Q5" s="95">
        <f>IF(Table33[[#This Row],[Category]]="Activities/Program",Table33[[#This Row],[Account Deposit Amount]]-Table33[[#This Row],[Account Withdrawl Amount]], )</f>
        <v>0</v>
      </c>
      <c r="R5" s="95">
        <f>IF(Table33[[#This Row],[Category]]="Travel",Table33[[#This Row],[Account Deposit Amount]]-Table33[[#This Row],[Account Withdrawl Amount]], )</f>
        <v>0</v>
      </c>
      <c r="S5" s="95">
        <f>IF(Table33[[#This Row],[Category]]="Parties Food &amp; Beverages",Table33[[#This Row],[Account Deposit Amount]]-Table33[[#This Row],[Account Withdrawl Amount]], )</f>
        <v>0</v>
      </c>
      <c r="T5" s="95">
        <f>IF(Table33[[#This Row],[Category]]="Service Projects Donation",Table33[[#This Row],[Account Deposit Amount]]-Table33[[#This Row],[Account Withdrawl Amount]], )</f>
        <v>0</v>
      </c>
      <c r="U5" s="95">
        <f>IF(Table33[[#This Row],[Category]]="Cookie Debt",Table33[[#This Row],[Account Deposit Amount]]-Table33[[#This Row],[Account Withdrawl Amount]], )</f>
        <v>0</v>
      </c>
      <c r="V5" s="95">
        <f>IF(Table33[[#This Row],[Category]]="Other Expense",Table33[[#This Row],[Account Deposit Amount]]-Table33[[#This Row],[Account Withdrawl Amount]], )</f>
        <v>0</v>
      </c>
    </row>
    <row r="6" spans="1:22">
      <c r="A6" s="70"/>
      <c r="B6" s="64"/>
      <c r="C6" s="66"/>
      <c r="D6" s="67"/>
      <c r="E6" s="65"/>
      <c r="F6" s="68"/>
      <c r="G6" s="95">
        <f>$G$5+$E$6-$F$6</f>
        <v>0</v>
      </c>
      <c r="H6" s="70"/>
      <c r="I6" s="95">
        <f>IF(Table33[[#This Row],[Category]]="Fall Product",Table33[[#This Row],[Account Deposit Amount]]-Table33[[#This Row],[Account Withdrawl Amount]], )</f>
        <v>0</v>
      </c>
      <c r="J6" s="95">
        <f>IF(Table33[[#This Row],[Category]]="Cookies",Table33[[#This Row],[Account Deposit Amount]]-Table33[[#This Row],[Account Withdrawl Amount]], )</f>
        <v>0</v>
      </c>
      <c r="K6" s="95">
        <f>IF(Table33[[#This Row],[Category]]="Additional Money Earning Activities",Table33[[#This Row],[Account Deposit Amount]]-Table33[[#This Row],[Account Withdrawl Amount]], )</f>
        <v>0</v>
      </c>
      <c r="L6" s="95">
        <f>IF(Table33[[#This Row],[Category]]="Sponsorships",Table33[[#This Row],[Account Deposit Amount]]-Table33[[#This Row],[Account Withdrawl Amount]], )</f>
        <v>0</v>
      </c>
      <c r="M6" s="95">
        <f>IF(Table33[[#This Row],[Category]]="Troop Dues",Table33[[#This Row],[Account Deposit Amount]]-Table33[[#This Row],[Account Withdrawl Amount]], )</f>
        <v>0</v>
      </c>
      <c r="N6" s="95">
        <f>IF(Table33[[#This Row],[Category]]="Other Income",Table33[[#This Row],[Account Deposit Amount]]-Table33[[#This Row],[Account Withdrawl Amount]], )</f>
        <v>0</v>
      </c>
      <c r="O6" s="95">
        <f>IF(Table33[[#This Row],[Category]]="Registration",Table33[[#This Row],[Account Deposit Amount]]-Table33[[#This Row],[Account Withdrawl Amount]], )</f>
        <v>0</v>
      </c>
      <c r="P6" s="95">
        <f>IF(Table33[[#This Row],[Category]]="Insignia",Table33[[#This Row],[Account Deposit Amount]]-Table33[[#This Row],[Account Withdrawl Amount]], )</f>
        <v>0</v>
      </c>
      <c r="Q6" s="95">
        <f>IF(Table33[[#This Row],[Category]]="Activities/Program",Table33[[#This Row],[Account Deposit Amount]]-Table33[[#This Row],[Account Withdrawl Amount]], )</f>
        <v>0</v>
      </c>
      <c r="R6" s="95">
        <f>IF(Table33[[#This Row],[Category]]="Travel",Table33[[#This Row],[Account Deposit Amount]]-Table33[[#This Row],[Account Withdrawl Amount]], )</f>
        <v>0</v>
      </c>
      <c r="S6" s="95">
        <f>IF(Table33[[#This Row],[Category]]="Parties Food &amp; Beverages",Table33[[#This Row],[Account Deposit Amount]]-Table33[[#This Row],[Account Withdrawl Amount]], )</f>
        <v>0</v>
      </c>
      <c r="T6" s="95">
        <f>IF(Table33[[#This Row],[Category]]="Service Projects Donation",Table33[[#This Row],[Account Deposit Amount]]-Table33[[#This Row],[Account Withdrawl Amount]], )</f>
        <v>0</v>
      </c>
      <c r="U6" s="95">
        <f>IF(Table33[[#This Row],[Category]]="Cookie Debt",Table33[[#This Row],[Account Deposit Amount]]-Table33[[#This Row],[Account Withdrawl Amount]], )</f>
        <v>0</v>
      </c>
      <c r="V6" s="95">
        <f>IF(Table33[[#This Row],[Category]]="Other Expense",Table33[[#This Row],[Account Deposit Amount]]-Table33[[#This Row],[Account Withdrawl Amount]], )</f>
        <v>0</v>
      </c>
    </row>
    <row r="7" spans="1:22">
      <c r="A7" s="70"/>
      <c r="B7" s="64"/>
      <c r="C7" s="66"/>
      <c r="D7" s="67"/>
      <c r="E7" s="65"/>
      <c r="F7" s="68"/>
      <c r="G7" s="95">
        <f>$G$6+$E$7-$F$7</f>
        <v>0</v>
      </c>
      <c r="H7" s="70"/>
      <c r="I7" s="95">
        <f>IF(Table33[[#This Row],[Category]]="Fall Product",Table33[[#This Row],[Account Deposit Amount]]-Table33[[#This Row],[Account Withdrawl Amount]], )</f>
        <v>0</v>
      </c>
      <c r="J7" s="95">
        <f>IF(Table33[[#This Row],[Category]]="Cookies",Table33[[#This Row],[Account Deposit Amount]]-Table33[[#This Row],[Account Withdrawl Amount]], )</f>
        <v>0</v>
      </c>
      <c r="K7" s="95">
        <f>IF(Table33[[#This Row],[Category]]="Additional Money Earning Activities",Table33[[#This Row],[Account Deposit Amount]]-Table33[[#This Row],[Account Withdrawl Amount]], )</f>
        <v>0</v>
      </c>
      <c r="L7" s="95">
        <f>IF(Table33[[#This Row],[Category]]="Sponsorships",Table33[[#This Row],[Account Deposit Amount]]-Table33[[#This Row],[Account Withdrawl Amount]], )</f>
        <v>0</v>
      </c>
      <c r="M7" s="95">
        <f>IF(Table33[[#This Row],[Category]]="Troop Dues",Table33[[#This Row],[Account Deposit Amount]]-Table33[[#This Row],[Account Withdrawl Amount]], )</f>
        <v>0</v>
      </c>
      <c r="N7" s="95">
        <f>IF(Table33[[#This Row],[Category]]="Other Income",Table33[[#This Row],[Account Deposit Amount]]-Table33[[#This Row],[Account Withdrawl Amount]], )</f>
        <v>0</v>
      </c>
      <c r="O7" s="95">
        <f>IF(Table33[[#This Row],[Category]]="Registration",Table33[[#This Row],[Account Deposit Amount]]-Table33[[#This Row],[Account Withdrawl Amount]], )</f>
        <v>0</v>
      </c>
      <c r="P7" s="95">
        <f>IF(Table33[[#This Row],[Category]]="Insignia",Table33[[#This Row],[Account Deposit Amount]]-Table33[[#This Row],[Account Withdrawl Amount]], )</f>
        <v>0</v>
      </c>
      <c r="Q7" s="95">
        <f>IF(Table33[[#This Row],[Category]]="Activities/Program",Table33[[#This Row],[Account Deposit Amount]]-Table33[[#This Row],[Account Withdrawl Amount]], )</f>
        <v>0</v>
      </c>
      <c r="R7" s="95">
        <f>IF(Table33[[#This Row],[Category]]="Travel",Table33[[#This Row],[Account Deposit Amount]]-Table33[[#This Row],[Account Withdrawl Amount]], )</f>
        <v>0</v>
      </c>
      <c r="S7" s="95">
        <f>IF(Table33[[#This Row],[Category]]="Parties Food &amp; Beverages",Table33[[#This Row],[Account Deposit Amount]]-Table33[[#This Row],[Account Withdrawl Amount]], )</f>
        <v>0</v>
      </c>
      <c r="T7" s="95">
        <f>IF(Table33[[#This Row],[Category]]="Service Projects Donation",Table33[[#This Row],[Account Deposit Amount]]-Table33[[#This Row],[Account Withdrawl Amount]], )</f>
        <v>0</v>
      </c>
      <c r="U7" s="95">
        <f>IF(Table33[[#This Row],[Category]]="Cookie Debt",Table33[[#This Row],[Account Deposit Amount]]-Table33[[#This Row],[Account Withdrawl Amount]], )</f>
        <v>0</v>
      </c>
      <c r="V7" s="95">
        <f>IF(Table33[[#This Row],[Category]]="Other Expense",Table33[[#This Row],[Account Deposit Amount]]-Table33[[#This Row],[Account Withdrawl Amount]], )</f>
        <v>0</v>
      </c>
    </row>
    <row r="8" spans="1:22">
      <c r="A8" s="70"/>
      <c r="B8" s="64"/>
      <c r="C8" s="66"/>
      <c r="D8" s="67"/>
      <c r="E8" s="65"/>
      <c r="F8" s="68"/>
      <c r="G8" s="95">
        <f>$G$7+$E$8-$F$8</f>
        <v>0</v>
      </c>
      <c r="H8" s="70"/>
      <c r="I8" s="95">
        <f>IF(Table33[[#This Row],[Category]]="Fall Product",Table33[[#This Row],[Account Deposit Amount]]-Table33[[#This Row],[Account Withdrawl Amount]], )</f>
        <v>0</v>
      </c>
      <c r="J8" s="95">
        <f>IF(Table33[[#This Row],[Category]]="Cookies",Table33[[#This Row],[Account Deposit Amount]]-Table33[[#This Row],[Account Withdrawl Amount]], )</f>
        <v>0</v>
      </c>
      <c r="K8" s="95">
        <f>IF(Table33[[#This Row],[Category]]="Additional Money Earning Activities",Table33[[#This Row],[Account Deposit Amount]]-Table33[[#This Row],[Account Withdrawl Amount]], )</f>
        <v>0</v>
      </c>
      <c r="L8" s="95">
        <f>IF(Table33[[#This Row],[Category]]="Sponsorships",Table33[[#This Row],[Account Deposit Amount]]-Table33[[#This Row],[Account Withdrawl Amount]], )</f>
        <v>0</v>
      </c>
      <c r="M8" s="95">
        <f>IF(Table33[[#This Row],[Category]]="Troop Dues",Table33[[#This Row],[Account Deposit Amount]]-Table33[[#This Row],[Account Withdrawl Amount]], )</f>
        <v>0</v>
      </c>
      <c r="N8" s="95">
        <f>IF(Table33[[#This Row],[Category]]="Other Income",Table33[[#This Row],[Account Deposit Amount]]-Table33[[#This Row],[Account Withdrawl Amount]], )</f>
        <v>0</v>
      </c>
      <c r="O8" s="95">
        <f>IF(Table33[[#This Row],[Category]]="Registration",Table33[[#This Row],[Account Deposit Amount]]-Table33[[#This Row],[Account Withdrawl Amount]], )</f>
        <v>0</v>
      </c>
      <c r="P8" s="95">
        <f>IF(Table33[[#This Row],[Category]]="Insignia",Table33[[#This Row],[Account Deposit Amount]]-Table33[[#This Row],[Account Withdrawl Amount]], )</f>
        <v>0</v>
      </c>
      <c r="Q8" s="95">
        <f>IF(Table33[[#This Row],[Category]]="Activities/Program",Table33[[#This Row],[Account Deposit Amount]]-Table33[[#This Row],[Account Withdrawl Amount]], )</f>
        <v>0</v>
      </c>
      <c r="R8" s="95">
        <f>IF(Table33[[#This Row],[Category]]="Travel",Table33[[#This Row],[Account Deposit Amount]]-Table33[[#This Row],[Account Withdrawl Amount]], )</f>
        <v>0</v>
      </c>
      <c r="S8" s="95">
        <f>IF(Table33[[#This Row],[Category]]="Parties Food &amp; Beverages",Table33[[#This Row],[Account Deposit Amount]]-Table33[[#This Row],[Account Withdrawl Amount]], )</f>
        <v>0</v>
      </c>
      <c r="T8" s="95">
        <f>IF(Table33[[#This Row],[Category]]="Service Projects Donation",Table33[[#This Row],[Account Deposit Amount]]-Table33[[#This Row],[Account Withdrawl Amount]], )</f>
        <v>0</v>
      </c>
      <c r="U8" s="95">
        <f>IF(Table33[[#This Row],[Category]]="Cookie Debt",Table33[[#This Row],[Account Deposit Amount]]-Table33[[#This Row],[Account Withdrawl Amount]], )</f>
        <v>0</v>
      </c>
      <c r="V8" s="95">
        <f>IF(Table33[[#This Row],[Category]]="Other Expense",Table33[[#This Row],[Account Deposit Amount]]-Table33[[#This Row],[Account Withdrawl Amount]], )</f>
        <v>0</v>
      </c>
    </row>
    <row r="9" spans="1:22">
      <c r="A9" s="70"/>
      <c r="B9" s="64"/>
      <c r="C9" s="66"/>
      <c r="D9" s="67"/>
      <c r="E9" s="65"/>
      <c r="F9" s="68"/>
      <c r="G9" s="95">
        <f>$G$8+$E$9-$F$9</f>
        <v>0</v>
      </c>
      <c r="H9" s="70"/>
      <c r="I9" s="95">
        <f>IF(Table33[[#This Row],[Category]]="Fall Product",Table33[[#This Row],[Account Deposit Amount]]-Table33[[#This Row],[Account Withdrawl Amount]], )</f>
        <v>0</v>
      </c>
      <c r="J9" s="95">
        <f>IF(Table33[[#This Row],[Category]]="Cookies",Table33[[#This Row],[Account Deposit Amount]]-Table33[[#This Row],[Account Withdrawl Amount]], )</f>
        <v>0</v>
      </c>
      <c r="K9" s="95">
        <f>IF(Table33[[#This Row],[Category]]="Additional Money Earning Activities",Table33[[#This Row],[Account Deposit Amount]]-Table33[[#This Row],[Account Withdrawl Amount]], )</f>
        <v>0</v>
      </c>
      <c r="L9" s="95">
        <f>IF(Table33[[#This Row],[Category]]="Sponsorships",Table33[[#This Row],[Account Deposit Amount]]-Table33[[#This Row],[Account Withdrawl Amount]], )</f>
        <v>0</v>
      </c>
      <c r="M9" s="95">
        <f>IF(Table33[[#This Row],[Category]]="Troop Dues",Table33[[#This Row],[Account Deposit Amount]]-Table33[[#This Row],[Account Withdrawl Amount]], )</f>
        <v>0</v>
      </c>
      <c r="N9" s="95">
        <f>IF(Table33[[#This Row],[Category]]="Other Income",Table33[[#This Row],[Account Deposit Amount]]-Table33[[#This Row],[Account Withdrawl Amount]], )</f>
        <v>0</v>
      </c>
      <c r="O9" s="95">
        <f>IF(Table33[[#This Row],[Category]]="Registration",Table33[[#This Row],[Account Deposit Amount]]-Table33[[#This Row],[Account Withdrawl Amount]], )</f>
        <v>0</v>
      </c>
      <c r="P9" s="95">
        <f>IF(Table33[[#This Row],[Category]]="Insignia",Table33[[#This Row],[Account Deposit Amount]]-Table33[[#This Row],[Account Withdrawl Amount]], )</f>
        <v>0</v>
      </c>
      <c r="Q9" s="95">
        <f>IF(Table33[[#This Row],[Category]]="Activities/Program",Table33[[#This Row],[Account Deposit Amount]]-Table33[[#This Row],[Account Withdrawl Amount]], )</f>
        <v>0</v>
      </c>
      <c r="R9" s="95">
        <f>IF(Table33[[#This Row],[Category]]="Travel",Table33[[#This Row],[Account Deposit Amount]]-Table33[[#This Row],[Account Withdrawl Amount]], )</f>
        <v>0</v>
      </c>
      <c r="S9" s="95">
        <f>IF(Table33[[#This Row],[Category]]="Parties Food &amp; Beverages",Table33[[#This Row],[Account Deposit Amount]]-Table33[[#This Row],[Account Withdrawl Amount]], )</f>
        <v>0</v>
      </c>
      <c r="T9" s="95">
        <f>IF(Table33[[#This Row],[Category]]="Service Projects Donation",Table33[[#This Row],[Account Deposit Amount]]-Table33[[#This Row],[Account Withdrawl Amount]], )</f>
        <v>0</v>
      </c>
      <c r="U9" s="95">
        <f>IF(Table33[[#This Row],[Category]]="Cookie Debt",Table33[[#This Row],[Account Deposit Amount]]-Table33[[#This Row],[Account Withdrawl Amount]], )</f>
        <v>0</v>
      </c>
      <c r="V9" s="95">
        <f>IF(Table33[[#This Row],[Category]]="Other Expense",Table33[[#This Row],[Account Deposit Amount]]-Table33[[#This Row],[Account Withdrawl Amount]], )</f>
        <v>0</v>
      </c>
    </row>
    <row r="10" spans="1:22">
      <c r="A10" s="70"/>
      <c r="B10" s="64"/>
      <c r="C10" s="66"/>
      <c r="D10" s="67"/>
      <c r="E10" s="65"/>
      <c r="F10" s="68"/>
      <c r="G10" s="95">
        <f>$G$9+$E$10-$F$10</f>
        <v>0</v>
      </c>
      <c r="H10" s="70"/>
      <c r="I10" s="95">
        <f>IF(Table33[[#This Row],[Category]]="Fall Product",Table33[[#This Row],[Account Deposit Amount]]-Table33[[#This Row],[Account Withdrawl Amount]], )</f>
        <v>0</v>
      </c>
      <c r="J10" s="95">
        <f>IF(Table33[[#This Row],[Category]]="Cookies",Table33[[#This Row],[Account Deposit Amount]]-Table33[[#This Row],[Account Withdrawl Amount]], )</f>
        <v>0</v>
      </c>
      <c r="K10" s="95">
        <f>IF(Table33[[#This Row],[Category]]="Additional Money Earning Activities",Table33[[#This Row],[Account Deposit Amount]]-Table33[[#This Row],[Account Withdrawl Amount]], )</f>
        <v>0</v>
      </c>
      <c r="L10" s="95">
        <f>IF(Table33[[#This Row],[Category]]="Sponsorships",Table33[[#This Row],[Account Deposit Amount]]-Table33[[#This Row],[Account Withdrawl Amount]], )</f>
        <v>0</v>
      </c>
      <c r="M10" s="95">
        <f>IF(Table33[[#This Row],[Category]]="Troop Dues",Table33[[#This Row],[Account Deposit Amount]]-Table33[[#This Row],[Account Withdrawl Amount]], )</f>
        <v>0</v>
      </c>
      <c r="N10" s="95">
        <f>IF(Table33[[#This Row],[Category]]="Other Income",Table33[[#This Row],[Account Deposit Amount]]-Table33[[#This Row],[Account Withdrawl Amount]], )</f>
        <v>0</v>
      </c>
      <c r="O10" s="95">
        <f>IF(Table33[[#This Row],[Category]]="Registration",Table33[[#This Row],[Account Deposit Amount]]-Table33[[#This Row],[Account Withdrawl Amount]], )</f>
        <v>0</v>
      </c>
      <c r="P10" s="95">
        <f>IF(Table33[[#This Row],[Category]]="Insignia",Table33[[#This Row],[Account Deposit Amount]]-Table33[[#This Row],[Account Withdrawl Amount]], )</f>
        <v>0</v>
      </c>
      <c r="Q10" s="95">
        <f>IF(Table33[[#This Row],[Category]]="Activities/Program",Table33[[#This Row],[Account Deposit Amount]]-Table33[[#This Row],[Account Withdrawl Amount]], )</f>
        <v>0</v>
      </c>
      <c r="R10" s="95">
        <f>IF(Table33[[#This Row],[Category]]="Travel",Table33[[#This Row],[Account Deposit Amount]]-Table33[[#This Row],[Account Withdrawl Amount]], )</f>
        <v>0</v>
      </c>
      <c r="S10" s="95">
        <f>IF(Table33[[#This Row],[Category]]="Parties Food &amp; Beverages",Table33[[#This Row],[Account Deposit Amount]]-Table33[[#This Row],[Account Withdrawl Amount]], )</f>
        <v>0</v>
      </c>
      <c r="T10" s="95">
        <f>IF(Table33[[#This Row],[Category]]="Service Projects Donation",Table33[[#This Row],[Account Deposit Amount]]-Table33[[#This Row],[Account Withdrawl Amount]], )</f>
        <v>0</v>
      </c>
      <c r="U10" s="95">
        <f>IF(Table33[[#This Row],[Category]]="Cookie Debt",Table33[[#This Row],[Account Deposit Amount]]-Table33[[#This Row],[Account Withdrawl Amount]], )</f>
        <v>0</v>
      </c>
      <c r="V10" s="95">
        <f>IF(Table33[[#This Row],[Category]]="Other Expense",Table33[[#This Row],[Account Deposit Amount]]-Table33[[#This Row],[Account Withdrawl Amount]], )</f>
        <v>0</v>
      </c>
    </row>
    <row r="11" spans="1:22">
      <c r="A11" s="70"/>
      <c r="B11" s="64"/>
      <c r="C11" s="66"/>
      <c r="D11" s="69"/>
      <c r="E11" s="65"/>
      <c r="F11" s="68"/>
      <c r="G11" s="95">
        <f>$G$10+$E$11-$F$11</f>
        <v>0</v>
      </c>
      <c r="H11" s="70"/>
      <c r="I11" s="95">
        <f>IF(Table33[[#This Row],[Category]]="Fall Product",Table33[[#This Row],[Account Deposit Amount]]-Table33[[#This Row],[Account Withdrawl Amount]], )</f>
        <v>0</v>
      </c>
      <c r="J11" s="95">
        <f>IF(Table33[[#This Row],[Category]]="Cookies",Table33[[#This Row],[Account Deposit Amount]]-Table33[[#This Row],[Account Withdrawl Amount]], )</f>
        <v>0</v>
      </c>
      <c r="K11" s="95">
        <f>IF(Table33[[#This Row],[Category]]="Additional Money Earning Activities",Table33[[#This Row],[Account Deposit Amount]]-Table33[[#This Row],[Account Withdrawl Amount]], )</f>
        <v>0</v>
      </c>
      <c r="L11" s="95">
        <f>IF(Table33[[#This Row],[Category]]="Sponsorships",Table33[[#This Row],[Account Deposit Amount]]-Table33[[#This Row],[Account Withdrawl Amount]], )</f>
        <v>0</v>
      </c>
      <c r="M11" s="95">
        <f>IF(Table33[[#This Row],[Category]]="Troop Dues",Table33[[#This Row],[Account Deposit Amount]]-Table33[[#This Row],[Account Withdrawl Amount]], )</f>
        <v>0</v>
      </c>
      <c r="N11" s="95">
        <f>IF(Table33[[#This Row],[Category]]="Other Income",Table33[[#This Row],[Account Deposit Amount]]-Table33[[#This Row],[Account Withdrawl Amount]], )</f>
        <v>0</v>
      </c>
      <c r="O11" s="95">
        <f>IF(Table33[[#This Row],[Category]]="Registration",Table33[[#This Row],[Account Deposit Amount]]-Table33[[#This Row],[Account Withdrawl Amount]], )</f>
        <v>0</v>
      </c>
      <c r="P11" s="95">
        <f>IF(Table33[[#This Row],[Category]]="Insignia",Table33[[#This Row],[Account Deposit Amount]]-Table33[[#This Row],[Account Withdrawl Amount]], )</f>
        <v>0</v>
      </c>
      <c r="Q11" s="95">
        <f>IF(Table33[[#This Row],[Category]]="Activities/Program",Table33[[#This Row],[Account Deposit Amount]]-Table33[[#This Row],[Account Withdrawl Amount]], )</f>
        <v>0</v>
      </c>
      <c r="R11" s="95">
        <f>IF(Table33[[#This Row],[Category]]="Travel",Table33[[#This Row],[Account Deposit Amount]]-Table33[[#This Row],[Account Withdrawl Amount]], )</f>
        <v>0</v>
      </c>
      <c r="S11" s="95">
        <f>IF(Table33[[#This Row],[Category]]="Parties Food &amp; Beverages",Table33[[#This Row],[Account Deposit Amount]]-Table33[[#This Row],[Account Withdrawl Amount]], )</f>
        <v>0</v>
      </c>
      <c r="T11" s="95">
        <f>IF(Table33[[#This Row],[Category]]="Service Projects Donation",Table33[[#This Row],[Account Deposit Amount]]-Table33[[#This Row],[Account Withdrawl Amount]], )</f>
        <v>0</v>
      </c>
      <c r="U11" s="95">
        <f>IF(Table33[[#This Row],[Category]]="Cookie Debt",Table33[[#This Row],[Account Deposit Amount]]-Table33[[#This Row],[Account Withdrawl Amount]], )</f>
        <v>0</v>
      </c>
      <c r="V11" s="95">
        <f>IF(Table33[[#This Row],[Category]]="Other Expense",Table33[[#This Row],[Account Deposit Amount]]-Table33[[#This Row],[Account Withdrawl Amount]], )</f>
        <v>0</v>
      </c>
    </row>
    <row r="12" spans="1:22">
      <c r="A12" s="70"/>
      <c r="B12" s="64"/>
      <c r="C12" s="66"/>
      <c r="D12" s="67"/>
      <c r="E12" s="65"/>
      <c r="F12" s="68"/>
      <c r="G12" s="95">
        <f>$G$11+$E$12-$F$12</f>
        <v>0</v>
      </c>
      <c r="H12" s="70"/>
      <c r="I12" s="95">
        <f>IF(Table33[[#This Row],[Category]]="Fall Product",Table33[[#This Row],[Account Deposit Amount]]-Table33[[#This Row],[Account Withdrawl Amount]], )</f>
        <v>0</v>
      </c>
      <c r="J12" s="95">
        <f>IF(Table33[[#This Row],[Category]]="Cookies",Table33[[#This Row],[Account Deposit Amount]]-Table33[[#This Row],[Account Withdrawl Amount]], )</f>
        <v>0</v>
      </c>
      <c r="K12" s="95">
        <f>IF(Table33[[#This Row],[Category]]="Additional Money Earning Activities",Table33[[#This Row],[Account Deposit Amount]]-Table33[[#This Row],[Account Withdrawl Amount]], )</f>
        <v>0</v>
      </c>
      <c r="L12" s="95">
        <f>IF(Table33[[#This Row],[Category]]="Sponsorships",Table33[[#This Row],[Account Deposit Amount]]-Table33[[#This Row],[Account Withdrawl Amount]], )</f>
        <v>0</v>
      </c>
      <c r="M12" s="95">
        <f>IF(Table33[[#This Row],[Category]]="Troop Dues",Table33[[#This Row],[Account Deposit Amount]]-Table33[[#This Row],[Account Withdrawl Amount]], )</f>
        <v>0</v>
      </c>
      <c r="N12" s="95">
        <f>IF(Table33[[#This Row],[Category]]="Other Income",Table33[[#This Row],[Account Deposit Amount]]-Table33[[#This Row],[Account Withdrawl Amount]], )</f>
        <v>0</v>
      </c>
      <c r="O12" s="95">
        <f>IF(Table33[[#This Row],[Category]]="Registration",Table33[[#This Row],[Account Deposit Amount]]-Table33[[#This Row],[Account Withdrawl Amount]], )</f>
        <v>0</v>
      </c>
      <c r="P12" s="95">
        <f>IF(Table33[[#This Row],[Category]]="Insignia",Table33[[#This Row],[Account Deposit Amount]]-Table33[[#This Row],[Account Withdrawl Amount]], )</f>
        <v>0</v>
      </c>
      <c r="Q12" s="95">
        <f>IF(Table33[[#This Row],[Category]]="Activities/Program",Table33[[#This Row],[Account Deposit Amount]]-Table33[[#This Row],[Account Withdrawl Amount]], )</f>
        <v>0</v>
      </c>
      <c r="R12" s="95">
        <f>IF(Table33[[#This Row],[Category]]="Travel",Table33[[#This Row],[Account Deposit Amount]]-Table33[[#This Row],[Account Withdrawl Amount]], )</f>
        <v>0</v>
      </c>
      <c r="S12" s="95">
        <f>IF(Table33[[#This Row],[Category]]="Parties Food &amp; Beverages",Table33[[#This Row],[Account Deposit Amount]]-Table33[[#This Row],[Account Withdrawl Amount]], )</f>
        <v>0</v>
      </c>
      <c r="T12" s="95">
        <f>IF(Table33[[#This Row],[Category]]="Service Projects Donation",Table33[[#This Row],[Account Deposit Amount]]-Table33[[#This Row],[Account Withdrawl Amount]], )</f>
        <v>0</v>
      </c>
      <c r="U12" s="95">
        <f>IF(Table33[[#This Row],[Category]]="Cookie Debt",Table33[[#This Row],[Account Deposit Amount]]-Table33[[#This Row],[Account Withdrawl Amount]], )</f>
        <v>0</v>
      </c>
      <c r="V12" s="95">
        <f>IF(Table33[[#This Row],[Category]]="Other Expense",Table33[[#This Row],[Account Deposit Amount]]-Table33[[#This Row],[Account Withdrawl Amount]], )</f>
        <v>0</v>
      </c>
    </row>
    <row r="13" spans="1:22">
      <c r="A13" s="70"/>
      <c r="B13" s="64"/>
      <c r="C13" s="66"/>
      <c r="D13" s="70"/>
      <c r="E13" s="65"/>
      <c r="F13" s="68"/>
      <c r="G13" s="95">
        <f>$G$12+$E$13-$F$13</f>
        <v>0</v>
      </c>
      <c r="H13" s="70"/>
      <c r="I13" s="95">
        <f>IF(Table33[[#This Row],[Category]]="Fall Product",Table33[[#This Row],[Account Deposit Amount]]-Table33[[#This Row],[Account Withdrawl Amount]], )</f>
        <v>0</v>
      </c>
      <c r="J13" s="95">
        <f>IF(Table33[[#This Row],[Category]]="Cookies",Table33[[#This Row],[Account Deposit Amount]]-Table33[[#This Row],[Account Withdrawl Amount]], )</f>
        <v>0</v>
      </c>
      <c r="K13" s="95">
        <f>IF(Table33[[#This Row],[Category]]="Additional Money Earning Activities",Table33[[#This Row],[Account Deposit Amount]]-Table33[[#This Row],[Account Withdrawl Amount]], )</f>
        <v>0</v>
      </c>
      <c r="L13" s="95">
        <f>IF(Table33[[#This Row],[Category]]="Sponsorships",Table33[[#This Row],[Account Deposit Amount]]-Table33[[#This Row],[Account Withdrawl Amount]], )</f>
        <v>0</v>
      </c>
      <c r="M13" s="95">
        <f>IF(Table33[[#This Row],[Category]]="Troop Dues",Table33[[#This Row],[Account Deposit Amount]]-Table33[[#This Row],[Account Withdrawl Amount]], )</f>
        <v>0</v>
      </c>
      <c r="N13" s="95">
        <f>IF(Table33[[#This Row],[Category]]="Other Income",Table33[[#This Row],[Account Deposit Amount]]-Table33[[#This Row],[Account Withdrawl Amount]], )</f>
        <v>0</v>
      </c>
      <c r="O13" s="95">
        <f>IF(Table33[[#This Row],[Category]]="Registration",Table33[[#This Row],[Account Deposit Amount]]-Table33[[#This Row],[Account Withdrawl Amount]], )</f>
        <v>0</v>
      </c>
      <c r="P13" s="95">
        <f>IF(Table33[[#This Row],[Category]]="Insignia",Table33[[#This Row],[Account Deposit Amount]]-Table33[[#This Row],[Account Withdrawl Amount]], )</f>
        <v>0</v>
      </c>
      <c r="Q13" s="95">
        <f>IF(Table33[[#This Row],[Category]]="Activities/Program",Table33[[#This Row],[Account Deposit Amount]]-Table33[[#This Row],[Account Withdrawl Amount]], )</f>
        <v>0</v>
      </c>
      <c r="R13" s="95">
        <f>IF(Table33[[#This Row],[Category]]="Travel",Table33[[#This Row],[Account Deposit Amount]]-Table33[[#This Row],[Account Withdrawl Amount]], )</f>
        <v>0</v>
      </c>
      <c r="S13" s="95">
        <f>IF(Table33[[#This Row],[Category]]="Parties Food &amp; Beverages",Table33[[#This Row],[Account Deposit Amount]]-Table33[[#This Row],[Account Withdrawl Amount]], )</f>
        <v>0</v>
      </c>
      <c r="T13" s="95">
        <f>IF(Table33[[#This Row],[Category]]="Service Projects Donation",Table33[[#This Row],[Account Deposit Amount]]-Table33[[#This Row],[Account Withdrawl Amount]], )</f>
        <v>0</v>
      </c>
      <c r="U13" s="95">
        <f>IF(Table33[[#This Row],[Category]]="Cookie Debt",Table33[[#This Row],[Account Deposit Amount]]-Table33[[#This Row],[Account Withdrawl Amount]], )</f>
        <v>0</v>
      </c>
      <c r="V13" s="95">
        <f>IF(Table33[[#This Row],[Category]]="Other Expense",Table33[[#This Row],[Account Deposit Amount]]-Table33[[#This Row],[Account Withdrawl Amount]], )</f>
        <v>0</v>
      </c>
    </row>
    <row r="14" spans="1:22">
      <c r="A14" s="70"/>
      <c r="B14" s="64"/>
      <c r="C14" s="66"/>
      <c r="D14" s="67"/>
      <c r="E14" s="65"/>
      <c r="F14" s="68"/>
      <c r="G14" s="95">
        <f>$G$13+$E$14-$F$14</f>
        <v>0</v>
      </c>
      <c r="H14" s="70"/>
      <c r="I14" s="95">
        <f>IF(Table33[[#This Row],[Category]]="Fall Product",Table33[[#This Row],[Account Deposit Amount]]-Table33[[#This Row],[Account Withdrawl Amount]], )</f>
        <v>0</v>
      </c>
      <c r="J14" s="95">
        <f>IF(Table33[[#This Row],[Category]]="Cookies",Table33[[#This Row],[Account Deposit Amount]]-Table33[[#This Row],[Account Withdrawl Amount]], )</f>
        <v>0</v>
      </c>
      <c r="K14" s="95">
        <f>IF(Table33[[#This Row],[Category]]="Additional Money Earning Activities",Table33[[#This Row],[Account Deposit Amount]]-Table33[[#This Row],[Account Withdrawl Amount]], )</f>
        <v>0</v>
      </c>
      <c r="L14" s="95">
        <f>IF(Table33[[#This Row],[Category]]="Sponsorships",Table33[[#This Row],[Account Deposit Amount]]-Table33[[#This Row],[Account Withdrawl Amount]], )</f>
        <v>0</v>
      </c>
      <c r="M14" s="95">
        <f>IF(Table33[[#This Row],[Category]]="Troop Dues",Table33[[#This Row],[Account Deposit Amount]]-Table33[[#This Row],[Account Withdrawl Amount]], )</f>
        <v>0</v>
      </c>
      <c r="N14" s="95">
        <f>IF(Table33[[#This Row],[Category]]="Other Income",Table33[[#This Row],[Account Deposit Amount]]-Table33[[#This Row],[Account Withdrawl Amount]], )</f>
        <v>0</v>
      </c>
      <c r="O14" s="95">
        <f>IF(Table33[[#This Row],[Category]]="Registration",Table33[[#This Row],[Account Deposit Amount]]-Table33[[#This Row],[Account Withdrawl Amount]], )</f>
        <v>0</v>
      </c>
      <c r="P14" s="95">
        <f>IF(Table33[[#This Row],[Category]]="Insignia",Table33[[#This Row],[Account Deposit Amount]]-Table33[[#This Row],[Account Withdrawl Amount]], )</f>
        <v>0</v>
      </c>
      <c r="Q14" s="95">
        <f>IF(Table33[[#This Row],[Category]]="Activities/Program",Table33[[#This Row],[Account Deposit Amount]]-Table33[[#This Row],[Account Withdrawl Amount]], )</f>
        <v>0</v>
      </c>
      <c r="R14" s="95">
        <f>IF(Table33[[#This Row],[Category]]="Travel",Table33[[#This Row],[Account Deposit Amount]]-Table33[[#This Row],[Account Withdrawl Amount]], )</f>
        <v>0</v>
      </c>
      <c r="S14" s="95">
        <f>IF(Table33[[#This Row],[Category]]="Parties Food &amp; Beverages",Table33[[#This Row],[Account Deposit Amount]]-Table33[[#This Row],[Account Withdrawl Amount]], )</f>
        <v>0</v>
      </c>
      <c r="T14" s="95">
        <f>IF(Table33[[#This Row],[Category]]="Service Projects Donation",Table33[[#This Row],[Account Deposit Amount]]-Table33[[#This Row],[Account Withdrawl Amount]], )</f>
        <v>0</v>
      </c>
      <c r="U14" s="95">
        <f>IF(Table33[[#This Row],[Category]]="Cookie Debt",Table33[[#This Row],[Account Deposit Amount]]-Table33[[#This Row],[Account Withdrawl Amount]], )</f>
        <v>0</v>
      </c>
      <c r="V14" s="95">
        <f>IF(Table33[[#This Row],[Category]]="Other Expense",Table33[[#This Row],[Account Deposit Amount]]-Table33[[#This Row],[Account Withdrawl Amount]], )</f>
        <v>0</v>
      </c>
    </row>
    <row r="15" spans="1:22">
      <c r="A15" s="70"/>
      <c r="B15" s="64"/>
      <c r="C15" s="66"/>
      <c r="D15" s="67"/>
      <c r="E15" s="65"/>
      <c r="F15" s="68"/>
      <c r="G15" s="95">
        <f>$G$14+$E$15-$F$15</f>
        <v>0</v>
      </c>
      <c r="H15" s="70"/>
      <c r="I15" s="95">
        <f>IF(Table33[[#This Row],[Category]]="Fall Product",Table33[[#This Row],[Account Deposit Amount]]-Table33[[#This Row],[Account Withdrawl Amount]], )</f>
        <v>0</v>
      </c>
      <c r="J15" s="95">
        <f>IF(Table33[[#This Row],[Category]]="Cookies",Table33[[#This Row],[Account Deposit Amount]]-Table33[[#This Row],[Account Withdrawl Amount]], )</f>
        <v>0</v>
      </c>
      <c r="K15" s="95">
        <f>IF(Table33[[#This Row],[Category]]="Additional Money Earning Activities",Table33[[#This Row],[Account Deposit Amount]]-Table33[[#This Row],[Account Withdrawl Amount]], )</f>
        <v>0</v>
      </c>
      <c r="L15" s="95">
        <f>IF(Table33[[#This Row],[Category]]="Sponsorships",Table33[[#This Row],[Account Deposit Amount]]-Table33[[#This Row],[Account Withdrawl Amount]], )</f>
        <v>0</v>
      </c>
      <c r="M15" s="95">
        <f>IF(Table33[[#This Row],[Category]]="Troop Dues",Table33[[#This Row],[Account Deposit Amount]]-Table33[[#This Row],[Account Withdrawl Amount]], )</f>
        <v>0</v>
      </c>
      <c r="N15" s="95">
        <f>IF(Table33[[#This Row],[Category]]="Other Income",Table33[[#This Row],[Account Deposit Amount]]-Table33[[#This Row],[Account Withdrawl Amount]], )</f>
        <v>0</v>
      </c>
      <c r="O15" s="95">
        <f>IF(Table33[[#This Row],[Category]]="Registration",Table33[[#This Row],[Account Deposit Amount]]-Table33[[#This Row],[Account Withdrawl Amount]], )</f>
        <v>0</v>
      </c>
      <c r="P15" s="95">
        <f>IF(Table33[[#This Row],[Category]]="Insignia",Table33[[#This Row],[Account Deposit Amount]]-Table33[[#This Row],[Account Withdrawl Amount]], )</f>
        <v>0</v>
      </c>
      <c r="Q15" s="95">
        <f>IF(Table33[[#This Row],[Category]]="Activities/Program",Table33[[#This Row],[Account Deposit Amount]]-Table33[[#This Row],[Account Withdrawl Amount]], )</f>
        <v>0</v>
      </c>
      <c r="R15" s="95">
        <f>IF(Table33[[#This Row],[Category]]="Travel",Table33[[#This Row],[Account Deposit Amount]]-Table33[[#This Row],[Account Withdrawl Amount]], )</f>
        <v>0</v>
      </c>
      <c r="S15" s="95">
        <f>IF(Table33[[#This Row],[Category]]="Parties Food &amp; Beverages",Table33[[#This Row],[Account Deposit Amount]]-Table33[[#This Row],[Account Withdrawl Amount]], )</f>
        <v>0</v>
      </c>
      <c r="T15" s="95">
        <f>IF(Table33[[#This Row],[Category]]="Service Projects Donation",Table33[[#This Row],[Account Deposit Amount]]-Table33[[#This Row],[Account Withdrawl Amount]], )</f>
        <v>0</v>
      </c>
      <c r="U15" s="95">
        <f>IF(Table33[[#This Row],[Category]]="Cookie Debt",Table33[[#This Row],[Account Deposit Amount]]-Table33[[#This Row],[Account Withdrawl Amount]], )</f>
        <v>0</v>
      </c>
      <c r="V15" s="95">
        <f>IF(Table33[[#This Row],[Category]]="Other Expense",Table33[[#This Row],[Account Deposit Amount]]-Table33[[#This Row],[Account Withdrawl Amount]], )</f>
        <v>0</v>
      </c>
    </row>
    <row r="16" spans="1:22">
      <c r="A16" s="70"/>
      <c r="B16" s="64"/>
      <c r="C16" s="66"/>
      <c r="D16" s="67"/>
      <c r="E16" s="65"/>
      <c r="F16" s="68"/>
      <c r="G16" s="95">
        <f>$G$15+$E$16-$F$16</f>
        <v>0</v>
      </c>
      <c r="H16" s="70"/>
      <c r="I16" s="95">
        <f>IF(Table33[[#This Row],[Category]]="Fall Product",Table33[[#This Row],[Account Deposit Amount]]-Table33[[#This Row],[Account Withdrawl Amount]], )</f>
        <v>0</v>
      </c>
      <c r="J16" s="95">
        <f>IF(Table33[[#This Row],[Category]]="Cookies",Table33[[#This Row],[Account Deposit Amount]]-Table33[[#This Row],[Account Withdrawl Amount]], )</f>
        <v>0</v>
      </c>
      <c r="K16" s="95">
        <f>IF(Table33[[#This Row],[Category]]="Additional Money Earning Activities",Table33[[#This Row],[Account Deposit Amount]]-Table33[[#This Row],[Account Withdrawl Amount]], )</f>
        <v>0</v>
      </c>
      <c r="L16" s="95">
        <f>IF(Table33[[#This Row],[Category]]="Sponsorships",Table33[[#This Row],[Account Deposit Amount]]-Table33[[#This Row],[Account Withdrawl Amount]], )</f>
        <v>0</v>
      </c>
      <c r="M16" s="95">
        <f>IF(Table33[[#This Row],[Category]]="Troop Dues",Table33[[#This Row],[Account Deposit Amount]]-Table33[[#This Row],[Account Withdrawl Amount]], )</f>
        <v>0</v>
      </c>
      <c r="N16" s="95">
        <f>IF(Table33[[#This Row],[Category]]="Other Income",Table33[[#This Row],[Account Deposit Amount]]-Table33[[#This Row],[Account Withdrawl Amount]], )</f>
        <v>0</v>
      </c>
      <c r="O16" s="95">
        <f>IF(Table33[[#This Row],[Category]]="Registration",Table33[[#This Row],[Account Deposit Amount]]-Table33[[#This Row],[Account Withdrawl Amount]], )</f>
        <v>0</v>
      </c>
      <c r="P16" s="95">
        <f>IF(Table33[[#This Row],[Category]]="Insignia",Table33[[#This Row],[Account Deposit Amount]]-Table33[[#This Row],[Account Withdrawl Amount]], )</f>
        <v>0</v>
      </c>
      <c r="Q16" s="95">
        <f>IF(Table33[[#This Row],[Category]]="Activities/Program",Table33[[#This Row],[Account Deposit Amount]]-Table33[[#This Row],[Account Withdrawl Amount]], )</f>
        <v>0</v>
      </c>
      <c r="R16" s="95">
        <f>IF(Table33[[#This Row],[Category]]="Travel",Table33[[#This Row],[Account Deposit Amount]]-Table33[[#This Row],[Account Withdrawl Amount]], )</f>
        <v>0</v>
      </c>
      <c r="S16" s="95">
        <f>IF(Table33[[#This Row],[Category]]="Parties Food &amp; Beverages",Table33[[#This Row],[Account Deposit Amount]]-Table33[[#This Row],[Account Withdrawl Amount]], )</f>
        <v>0</v>
      </c>
      <c r="T16" s="95">
        <f>IF(Table33[[#This Row],[Category]]="Service Projects Donation",Table33[[#This Row],[Account Deposit Amount]]-Table33[[#This Row],[Account Withdrawl Amount]], )</f>
        <v>0</v>
      </c>
      <c r="U16" s="95">
        <f>IF(Table33[[#This Row],[Category]]="Cookie Debt",Table33[[#This Row],[Account Deposit Amount]]-Table33[[#This Row],[Account Withdrawl Amount]], )</f>
        <v>0</v>
      </c>
      <c r="V16" s="95">
        <f>IF(Table33[[#This Row],[Category]]="Other Expense",Table33[[#This Row],[Account Deposit Amount]]-Table33[[#This Row],[Account Withdrawl Amount]], )</f>
        <v>0</v>
      </c>
    </row>
    <row r="17" spans="1:22">
      <c r="A17" s="70"/>
      <c r="B17" s="64"/>
      <c r="C17" s="66"/>
      <c r="D17" s="67"/>
      <c r="E17" s="65"/>
      <c r="F17" s="68"/>
      <c r="G17" s="95">
        <f>$G$16+$E$17-$F$17</f>
        <v>0</v>
      </c>
      <c r="H17" s="70"/>
      <c r="I17" s="95">
        <f>IF(Table33[[#This Row],[Category]]="Fall Product",Table33[[#This Row],[Account Deposit Amount]]-Table33[[#This Row],[Account Withdrawl Amount]], )</f>
        <v>0</v>
      </c>
      <c r="J17" s="95">
        <f>IF(Table33[[#This Row],[Category]]="Cookies",Table33[[#This Row],[Account Deposit Amount]]-Table33[[#This Row],[Account Withdrawl Amount]], )</f>
        <v>0</v>
      </c>
      <c r="K17" s="95">
        <f>IF(Table33[[#This Row],[Category]]="Additional Money Earning Activities",Table33[[#This Row],[Account Deposit Amount]]-Table33[[#This Row],[Account Withdrawl Amount]], )</f>
        <v>0</v>
      </c>
      <c r="L17" s="95">
        <f>IF(Table33[[#This Row],[Category]]="Sponsorships",Table33[[#This Row],[Account Deposit Amount]]-Table33[[#This Row],[Account Withdrawl Amount]], )</f>
        <v>0</v>
      </c>
      <c r="M17" s="95">
        <f>IF(Table33[[#This Row],[Category]]="Troop Dues",Table33[[#This Row],[Account Deposit Amount]]-Table33[[#This Row],[Account Withdrawl Amount]], )</f>
        <v>0</v>
      </c>
      <c r="N17" s="95">
        <f>IF(Table33[[#This Row],[Category]]="Other Income",Table33[[#This Row],[Account Deposit Amount]]-Table33[[#This Row],[Account Withdrawl Amount]], )</f>
        <v>0</v>
      </c>
      <c r="O17" s="95">
        <f>IF(Table33[[#This Row],[Category]]="Registration",Table33[[#This Row],[Account Deposit Amount]]-Table33[[#This Row],[Account Withdrawl Amount]], )</f>
        <v>0</v>
      </c>
      <c r="P17" s="95">
        <f>IF(Table33[[#This Row],[Category]]="Insignia",Table33[[#This Row],[Account Deposit Amount]]-Table33[[#This Row],[Account Withdrawl Amount]], )</f>
        <v>0</v>
      </c>
      <c r="Q17" s="95">
        <f>IF(Table33[[#This Row],[Category]]="Activities/Program",Table33[[#This Row],[Account Deposit Amount]]-Table33[[#This Row],[Account Withdrawl Amount]], )</f>
        <v>0</v>
      </c>
      <c r="R17" s="95">
        <f>IF(Table33[[#This Row],[Category]]="Travel",Table33[[#This Row],[Account Deposit Amount]]-Table33[[#This Row],[Account Withdrawl Amount]], )</f>
        <v>0</v>
      </c>
      <c r="S17" s="95">
        <f>IF(Table33[[#This Row],[Category]]="Parties Food &amp; Beverages",Table33[[#This Row],[Account Deposit Amount]]-Table33[[#This Row],[Account Withdrawl Amount]], )</f>
        <v>0</v>
      </c>
      <c r="T17" s="95">
        <f>IF(Table33[[#This Row],[Category]]="Service Projects Donation",Table33[[#This Row],[Account Deposit Amount]]-Table33[[#This Row],[Account Withdrawl Amount]], )</f>
        <v>0</v>
      </c>
      <c r="U17" s="95">
        <f>IF(Table33[[#This Row],[Category]]="Cookie Debt",Table33[[#This Row],[Account Deposit Amount]]-Table33[[#This Row],[Account Withdrawl Amount]], )</f>
        <v>0</v>
      </c>
      <c r="V17" s="95">
        <f>IF(Table33[[#This Row],[Category]]="Other Expense",Table33[[#This Row],[Account Deposit Amount]]-Table33[[#This Row],[Account Withdrawl Amount]], )</f>
        <v>0</v>
      </c>
    </row>
    <row r="18" spans="1:22">
      <c r="A18" s="70"/>
      <c r="B18" s="64"/>
      <c r="C18" s="69"/>
      <c r="D18" s="67"/>
      <c r="E18" s="65"/>
      <c r="F18" s="68"/>
      <c r="G18" s="95">
        <f>$G$17+$E$18-$F$18</f>
        <v>0</v>
      </c>
      <c r="H18" s="70"/>
      <c r="I18" s="95">
        <f>IF(Table33[[#This Row],[Category]]="Fall Product",Table33[[#This Row],[Account Deposit Amount]]-Table33[[#This Row],[Account Withdrawl Amount]], )</f>
        <v>0</v>
      </c>
      <c r="J18" s="95">
        <f>IF(Table33[[#This Row],[Category]]="Cookies",Table33[[#This Row],[Account Deposit Amount]]-Table33[[#This Row],[Account Withdrawl Amount]], )</f>
        <v>0</v>
      </c>
      <c r="K18" s="95">
        <f>IF(Table33[[#This Row],[Category]]="Additional Money Earning Activities",Table33[[#This Row],[Account Deposit Amount]]-Table33[[#This Row],[Account Withdrawl Amount]], )</f>
        <v>0</v>
      </c>
      <c r="L18" s="95">
        <f>IF(Table33[[#This Row],[Category]]="Sponsorships",Table33[[#This Row],[Account Deposit Amount]]-Table33[[#This Row],[Account Withdrawl Amount]], )</f>
        <v>0</v>
      </c>
      <c r="M18" s="95">
        <f>IF(Table33[[#This Row],[Category]]="Troop Dues",Table33[[#This Row],[Account Deposit Amount]]-Table33[[#This Row],[Account Withdrawl Amount]], )</f>
        <v>0</v>
      </c>
      <c r="N18" s="95">
        <f>IF(Table33[[#This Row],[Category]]="Other Income",Table33[[#This Row],[Account Deposit Amount]]-Table33[[#This Row],[Account Withdrawl Amount]], )</f>
        <v>0</v>
      </c>
      <c r="O18" s="95">
        <f>IF(Table33[[#This Row],[Category]]="Registration",Table33[[#This Row],[Account Deposit Amount]]-Table33[[#This Row],[Account Withdrawl Amount]], )</f>
        <v>0</v>
      </c>
      <c r="P18" s="95">
        <f>IF(Table33[[#This Row],[Category]]="Insignia",Table33[[#This Row],[Account Deposit Amount]]-Table33[[#This Row],[Account Withdrawl Amount]], )</f>
        <v>0</v>
      </c>
      <c r="Q18" s="95">
        <f>IF(Table33[[#This Row],[Category]]="Activities/Program",Table33[[#This Row],[Account Deposit Amount]]-Table33[[#This Row],[Account Withdrawl Amount]], )</f>
        <v>0</v>
      </c>
      <c r="R18" s="95">
        <f>IF(Table33[[#This Row],[Category]]="Travel",Table33[[#This Row],[Account Deposit Amount]]-Table33[[#This Row],[Account Withdrawl Amount]], )</f>
        <v>0</v>
      </c>
      <c r="S18" s="95">
        <f>IF(Table33[[#This Row],[Category]]="Parties Food &amp; Beverages",Table33[[#This Row],[Account Deposit Amount]]-Table33[[#This Row],[Account Withdrawl Amount]], )</f>
        <v>0</v>
      </c>
      <c r="T18" s="95">
        <f>IF(Table33[[#This Row],[Category]]="Service Projects Donation",Table33[[#This Row],[Account Deposit Amount]]-Table33[[#This Row],[Account Withdrawl Amount]], )</f>
        <v>0</v>
      </c>
      <c r="U18" s="95">
        <f>IF(Table33[[#This Row],[Category]]="Cookie Debt",Table33[[#This Row],[Account Deposit Amount]]-Table33[[#This Row],[Account Withdrawl Amount]], )</f>
        <v>0</v>
      </c>
      <c r="V18" s="95">
        <f>IF(Table33[[#This Row],[Category]]="Other Expense",Table33[[#This Row],[Account Deposit Amount]]-Table33[[#This Row],[Account Withdrawl Amount]], )</f>
        <v>0</v>
      </c>
    </row>
    <row r="19" spans="1:22">
      <c r="A19" s="70"/>
      <c r="B19" s="64"/>
      <c r="C19" s="66"/>
      <c r="D19" s="70"/>
      <c r="E19" s="65"/>
      <c r="F19" s="68"/>
      <c r="G19" s="95">
        <f>$G$18+$E$19-$F$19</f>
        <v>0</v>
      </c>
      <c r="H19" s="70"/>
      <c r="I19" s="95">
        <f>IF(Table33[[#This Row],[Category]]="Fall Product",Table33[[#This Row],[Account Deposit Amount]]-Table33[[#This Row],[Account Withdrawl Amount]], )</f>
        <v>0</v>
      </c>
      <c r="J19" s="95">
        <f>IF(Table33[[#This Row],[Category]]="Cookies",Table33[[#This Row],[Account Deposit Amount]]-Table33[[#This Row],[Account Withdrawl Amount]], )</f>
        <v>0</v>
      </c>
      <c r="K19" s="95">
        <f>IF(Table33[[#This Row],[Category]]="Additional Money Earning Activities",Table33[[#This Row],[Account Deposit Amount]]-Table33[[#This Row],[Account Withdrawl Amount]], )</f>
        <v>0</v>
      </c>
      <c r="L19" s="95">
        <f>IF(Table33[[#This Row],[Category]]="Sponsorships",Table33[[#This Row],[Account Deposit Amount]]-Table33[[#This Row],[Account Withdrawl Amount]], )</f>
        <v>0</v>
      </c>
      <c r="M19" s="95">
        <f>IF(Table33[[#This Row],[Category]]="Troop Dues",Table33[[#This Row],[Account Deposit Amount]]-Table33[[#This Row],[Account Withdrawl Amount]], )</f>
        <v>0</v>
      </c>
      <c r="N19" s="95">
        <f>IF(Table33[[#This Row],[Category]]="Other Income",Table33[[#This Row],[Account Deposit Amount]]-Table33[[#This Row],[Account Withdrawl Amount]], )</f>
        <v>0</v>
      </c>
      <c r="O19" s="95">
        <f>IF(Table33[[#This Row],[Category]]="Registration",Table33[[#This Row],[Account Deposit Amount]]-Table33[[#This Row],[Account Withdrawl Amount]], )</f>
        <v>0</v>
      </c>
      <c r="P19" s="95">
        <f>IF(Table33[[#This Row],[Category]]="Insignia",Table33[[#This Row],[Account Deposit Amount]]-Table33[[#This Row],[Account Withdrawl Amount]], )</f>
        <v>0</v>
      </c>
      <c r="Q19" s="95">
        <f>IF(Table33[[#This Row],[Category]]="Activities/Program",Table33[[#This Row],[Account Deposit Amount]]-Table33[[#This Row],[Account Withdrawl Amount]], )</f>
        <v>0</v>
      </c>
      <c r="R19" s="95">
        <f>IF(Table33[[#This Row],[Category]]="Travel",Table33[[#This Row],[Account Deposit Amount]]-Table33[[#This Row],[Account Withdrawl Amount]], )</f>
        <v>0</v>
      </c>
      <c r="S19" s="95">
        <f>IF(Table33[[#This Row],[Category]]="Parties Food &amp; Beverages",Table33[[#This Row],[Account Deposit Amount]]-Table33[[#This Row],[Account Withdrawl Amount]], )</f>
        <v>0</v>
      </c>
      <c r="T19" s="95">
        <f>IF(Table33[[#This Row],[Category]]="Service Projects Donation",Table33[[#This Row],[Account Deposit Amount]]-Table33[[#This Row],[Account Withdrawl Amount]], )</f>
        <v>0</v>
      </c>
      <c r="U19" s="95">
        <f>IF(Table33[[#This Row],[Category]]="Cookie Debt",Table33[[#This Row],[Account Deposit Amount]]-Table33[[#This Row],[Account Withdrawl Amount]], )</f>
        <v>0</v>
      </c>
      <c r="V19" s="95">
        <f>IF(Table33[[#This Row],[Category]]="Other Expense",Table33[[#This Row],[Account Deposit Amount]]-Table33[[#This Row],[Account Withdrawl Amount]], )</f>
        <v>0</v>
      </c>
    </row>
    <row r="20" spans="1:22">
      <c r="A20" s="70"/>
      <c r="B20" s="64"/>
      <c r="C20" s="66"/>
      <c r="D20" s="69"/>
      <c r="E20" s="65"/>
      <c r="F20" s="68"/>
      <c r="G20" s="95">
        <f>$G$19+$E$20-$F$20</f>
        <v>0</v>
      </c>
      <c r="H20" s="70"/>
      <c r="I20" s="95">
        <f>IF(Table33[[#This Row],[Category]]="Fall Product",Table33[[#This Row],[Account Deposit Amount]]-Table33[[#This Row],[Account Withdrawl Amount]], )</f>
        <v>0</v>
      </c>
      <c r="J20" s="95">
        <f>IF(Table33[[#This Row],[Category]]="Cookies",Table33[[#This Row],[Account Deposit Amount]]-Table33[[#This Row],[Account Withdrawl Amount]], )</f>
        <v>0</v>
      </c>
      <c r="K20" s="95">
        <f>IF(Table33[[#This Row],[Category]]="Additional Money Earning Activities",Table33[[#This Row],[Account Deposit Amount]]-Table33[[#This Row],[Account Withdrawl Amount]], )</f>
        <v>0</v>
      </c>
      <c r="L20" s="95">
        <f>IF(Table33[[#This Row],[Category]]="Sponsorships",Table33[[#This Row],[Account Deposit Amount]]-Table33[[#This Row],[Account Withdrawl Amount]], )</f>
        <v>0</v>
      </c>
      <c r="M20" s="95">
        <f>IF(Table33[[#This Row],[Category]]="Troop Dues",Table33[[#This Row],[Account Deposit Amount]]-Table33[[#This Row],[Account Withdrawl Amount]], )</f>
        <v>0</v>
      </c>
      <c r="N20" s="95">
        <f>IF(Table33[[#This Row],[Category]]="Other Income",Table33[[#This Row],[Account Deposit Amount]]-Table33[[#This Row],[Account Withdrawl Amount]], )</f>
        <v>0</v>
      </c>
      <c r="O20" s="95">
        <f>IF(Table33[[#This Row],[Category]]="Registration",Table33[[#This Row],[Account Deposit Amount]]-Table33[[#This Row],[Account Withdrawl Amount]], )</f>
        <v>0</v>
      </c>
      <c r="P20" s="95">
        <f>IF(Table33[[#This Row],[Category]]="Insignia",Table33[[#This Row],[Account Deposit Amount]]-Table33[[#This Row],[Account Withdrawl Amount]], )</f>
        <v>0</v>
      </c>
      <c r="Q20" s="95">
        <f>IF(Table33[[#This Row],[Category]]="Activities/Program",Table33[[#This Row],[Account Deposit Amount]]-Table33[[#This Row],[Account Withdrawl Amount]], )</f>
        <v>0</v>
      </c>
      <c r="R20" s="95">
        <f>IF(Table33[[#This Row],[Category]]="Travel",Table33[[#This Row],[Account Deposit Amount]]-Table33[[#This Row],[Account Withdrawl Amount]], )</f>
        <v>0</v>
      </c>
      <c r="S20" s="95">
        <f>IF(Table33[[#This Row],[Category]]="Parties Food &amp; Beverages",Table33[[#This Row],[Account Deposit Amount]]-Table33[[#This Row],[Account Withdrawl Amount]], )</f>
        <v>0</v>
      </c>
      <c r="T20" s="95">
        <f>IF(Table33[[#This Row],[Category]]="Service Projects Donation",Table33[[#This Row],[Account Deposit Amount]]-Table33[[#This Row],[Account Withdrawl Amount]], )</f>
        <v>0</v>
      </c>
      <c r="U20" s="95">
        <f>IF(Table33[[#This Row],[Category]]="Cookie Debt",Table33[[#This Row],[Account Deposit Amount]]-Table33[[#This Row],[Account Withdrawl Amount]], )</f>
        <v>0</v>
      </c>
      <c r="V20" s="95">
        <f>IF(Table33[[#This Row],[Category]]="Other Expense",Table33[[#This Row],[Account Deposit Amount]]-Table33[[#This Row],[Account Withdrawl Amount]], )</f>
        <v>0</v>
      </c>
    </row>
    <row r="21" spans="1:22">
      <c r="A21" s="70"/>
      <c r="B21" s="64"/>
      <c r="C21" s="66"/>
      <c r="D21" s="67"/>
      <c r="E21" s="65"/>
      <c r="F21" s="68"/>
      <c r="G21" s="95">
        <f>$G$20+$E$21-$F$21</f>
        <v>0</v>
      </c>
      <c r="H21" s="70"/>
      <c r="I21" s="95">
        <f>IF(Table33[[#This Row],[Category]]="Fall Product",Table33[[#This Row],[Account Deposit Amount]]-Table33[[#This Row],[Account Withdrawl Amount]], )</f>
        <v>0</v>
      </c>
      <c r="J21" s="95">
        <f>IF(Table33[[#This Row],[Category]]="Cookies",Table33[[#This Row],[Account Deposit Amount]]-Table33[[#This Row],[Account Withdrawl Amount]], )</f>
        <v>0</v>
      </c>
      <c r="K21" s="95">
        <f>IF(Table33[[#This Row],[Category]]="Additional Money Earning Activities",Table33[[#This Row],[Account Deposit Amount]]-Table33[[#This Row],[Account Withdrawl Amount]], )</f>
        <v>0</v>
      </c>
      <c r="L21" s="95">
        <f>IF(Table33[[#This Row],[Category]]="Sponsorships",Table33[[#This Row],[Account Deposit Amount]]-Table33[[#This Row],[Account Withdrawl Amount]], )</f>
        <v>0</v>
      </c>
      <c r="M21" s="95">
        <f>IF(Table33[[#This Row],[Category]]="Troop Dues",Table33[[#This Row],[Account Deposit Amount]]-Table33[[#This Row],[Account Withdrawl Amount]], )</f>
        <v>0</v>
      </c>
      <c r="N21" s="95">
        <f>IF(Table33[[#This Row],[Category]]="Other Income",Table33[[#This Row],[Account Deposit Amount]]-Table33[[#This Row],[Account Withdrawl Amount]], )</f>
        <v>0</v>
      </c>
      <c r="O21" s="95">
        <f>IF(Table33[[#This Row],[Category]]="Registration",Table33[[#This Row],[Account Deposit Amount]]-Table33[[#This Row],[Account Withdrawl Amount]], )</f>
        <v>0</v>
      </c>
      <c r="P21" s="95">
        <f>IF(Table33[[#This Row],[Category]]="Insignia",Table33[[#This Row],[Account Deposit Amount]]-Table33[[#This Row],[Account Withdrawl Amount]], )</f>
        <v>0</v>
      </c>
      <c r="Q21" s="95">
        <f>IF(Table33[[#This Row],[Category]]="Activities/Program",Table33[[#This Row],[Account Deposit Amount]]-Table33[[#This Row],[Account Withdrawl Amount]], )</f>
        <v>0</v>
      </c>
      <c r="R21" s="95">
        <f>IF(Table33[[#This Row],[Category]]="Travel",Table33[[#This Row],[Account Deposit Amount]]-Table33[[#This Row],[Account Withdrawl Amount]], )</f>
        <v>0</v>
      </c>
      <c r="S21" s="95">
        <f>IF(Table33[[#This Row],[Category]]="Parties Food &amp; Beverages",Table33[[#This Row],[Account Deposit Amount]]-Table33[[#This Row],[Account Withdrawl Amount]], )</f>
        <v>0</v>
      </c>
      <c r="T21" s="95">
        <f>IF(Table33[[#This Row],[Category]]="Service Projects Donation",Table33[[#This Row],[Account Deposit Amount]]-Table33[[#This Row],[Account Withdrawl Amount]], )</f>
        <v>0</v>
      </c>
      <c r="U21" s="95">
        <f>IF(Table33[[#This Row],[Category]]="Cookie Debt",Table33[[#This Row],[Account Deposit Amount]]-Table33[[#This Row],[Account Withdrawl Amount]], )</f>
        <v>0</v>
      </c>
      <c r="V21" s="95">
        <f>IF(Table33[[#This Row],[Category]]="Other Expense",Table33[[#This Row],[Account Deposit Amount]]-Table33[[#This Row],[Account Withdrawl Amount]], )</f>
        <v>0</v>
      </c>
    </row>
    <row r="22" spans="1:22">
      <c r="A22" s="70"/>
      <c r="B22" s="64"/>
      <c r="C22" s="66"/>
      <c r="D22" s="67"/>
      <c r="E22" s="65"/>
      <c r="F22" s="68"/>
      <c r="G22" s="95">
        <f>$G$21+$E$22-$F$22</f>
        <v>0</v>
      </c>
      <c r="H22" s="70"/>
      <c r="I22" s="95">
        <f>IF(Table33[[#This Row],[Category]]="Fall Product",Table33[[#This Row],[Account Deposit Amount]]-Table33[[#This Row],[Account Withdrawl Amount]], )</f>
        <v>0</v>
      </c>
      <c r="J22" s="95">
        <f>IF(Table33[[#This Row],[Category]]="Cookies",Table33[[#This Row],[Account Deposit Amount]]-Table33[[#This Row],[Account Withdrawl Amount]], )</f>
        <v>0</v>
      </c>
      <c r="K22" s="95">
        <f>IF(Table33[[#This Row],[Category]]="Additional Money Earning Activities",Table33[[#This Row],[Account Deposit Amount]]-Table33[[#This Row],[Account Withdrawl Amount]], )</f>
        <v>0</v>
      </c>
      <c r="L22" s="95">
        <f>IF(Table33[[#This Row],[Category]]="Sponsorships",Table33[[#This Row],[Account Deposit Amount]]-Table33[[#This Row],[Account Withdrawl Amount]], )</f>
        <v>0</v>
      </c>
      <c r="M22" s="95">
        <f>IF(Table33[[#This Row],[Category]]="Troop Dues",Table33[[#This Row],[Account Deposit Amount]]-Table33[[#This Row],[Account Withdrawl Amount]], )</f>
        <v>0</v>
      </c>
      <c r="N22" s="95">
        <f>IF(Table33[[#This Row],[Category]]="Other Income",Table33[[#This Row],[Account Deposit Amount]]-Table33[[#This Row],[Account Withdrawl Amount]], )</f>
        <v>0</v>
      </c>
      <c r="O22" s="95">
        <f>IF(Table33[[#This Row],[Category]]="Registration",Table33[[#This Row],[Account Deposit Amount]]-Table33[[#This Row],[Account Withdrawl Amount]], )</f>
        <v>0</v>
      </c>
      <c r="P22" s="95">
        <f>IF(Table33[[#This Row],[Category]]="Insignia",Table33[[#This Row],[Account Deposit Amount]]-Table33[[#This Row],[Account Withdrawl Amount]], )</f>
        <v>0</v>
      </c>
      <c r="Q22" s="95">
        <f>IF(Table33[[#This Row],[Category]]="Activities/Program",Table33[[#This Row],[Account Deposit Amount]]-Table33[[#This Row],[Account Withdrawl Amount]], )</f>
        <v>0</v>
      </c>
      <c r="R22" s="95">
        <f>IF(Table33[[#This Row],[Category]]="Travel",Table33[[#This Row],[Account Deposit Amount]]-Table33[[#This Row],[Account Withdrawl Amount]], )</f>
        <v>0</v>
      </c>
      <c r="S22" s="95">
        <f>IF(Table33[[#This Row],[Category]]="Parties Food &amp; Beverages",Table33[[#This Row],[Account Deposit Amount]]-Table33[[#This Row],[Account Withdrawl Amount]], )</f>
        <v>0</v>
      </c>
      <c r="T22" s="95">
        <f>IF(Table33[[#This Row],[Category]]="Service Projects Donation",Table33[[#This Row],[Account Deposit Amount]]-Table33[[#This Row],[Account Withdrawl Amount]], )</f>
        <v>0</v>
      </c>
      <c r="U22" s="95">
        <f>IF(Table33[[#This Row],[Category]]="Cookie Debt",Table33[[#This Row],[Account Deposit Amount]]-Table33[[#This Row],[Account Withdrawl Amount]], )</f>
        <v>0</v>
      </c>
      <c r="V22" s="95">
        <f>IF(Table33[[#This Row],[Category]]="Other Expense",Table33[[#This Row],[Account Deposit Amount]]-Table33[[#This Row],[Account Withdrawl Amount]], )</f>
        <v>0</v>
      </c>
    </row>
    <row r="23" spans="1:22">
      <c r="A23" s="70"/>
      <c r="B23" s="64"/>
      <c r="C23" s="66"/>
      <c r="D23" s="69"/>
      <c r="E23" s="65"/>
      <c r="F23" s="68"/>
      <c r="G23" s="95">
        <f>$G$22+$E$23-$F$23</f>
        <v>0</v>
      </c>
      <c r="H23" s="70"/>
      <c r="I23" s="95">
        <f>IF(Table33[[#This Row],[Category]]="Fall Product",Table33[[#This Row],[Account Deposit Amount]]-Table33[[#This Row],[Account Withdrawl Amount]], )</f>
        <v>0</v>
      </c>
      <c r="J23" s="95">
        <f>IF(Table33[[#This Row],[Category]]="Cookies",Table33[[#This Row],[Account Deposit Amount]]-Table33[[#This Row],[Account Withdrawl Amount]], )</f>
        <v>0</v>
      </c>
      <c r="K23" s="95">
        <f>IF(Table33[[#This Row],[Category]]="Additional Money Earning Activities",Table33[[#This Row],[Account Deposit Amount]]-Table33[[#This Row],[Account Withdrawl Amount]], )</f>
        <v>0</v>
      </c>
      <c r="L23" s="95">
        <f>IF(Table33[[#This Row],[Category]]="Sponsorships",Table33[[#This Row],[Account Deposit Amount]]-Table33[[#This Row],[Account Withdrawl Amount]], )</f>
        <v>0</v>
      </c>
      <c r="M23" s="95">
        <f>IF(Table33[[#This Row],[Category]]="Troop Dues",Table33[[#This Row],[Account Deposit Amount]]-Table33[[#This Row],[Account Withdrawl Amount]], )</f>
        <v>0</v>
      </c>
      <c r="N23" s="95">
        <f>IF(Table33[[#This Row],[Category]]="Other Income",Table33[[#This Row],[Account Deposit Amount]]-Table33[[#This Row],[Account Withdrawl Amount]], )</f>
        <v>0</v>
      </c>
      <c r="O23" s="95">
        <f>IF(Table33[[#This Row],[Category]]="Registration",Table33[[#This Row],[Account Deposit Amount]]-Table33[[#This Row],[Account Withdrawl Amount]], )</f>
        <v>0</v>
      </c>
      <c r="P23" s="95">
        <f>IF(Table33[[#This Row],[Category]]="Insignia",Table33[[#This Row],[Account Deposit Amount]]-Table33[[#This Row],[Account Withdrawl Amount]], )</f>
        <v>0</v>
      </c>
      <c r="Q23" s="95">
        <f>IF(Table33[[#This Row],[Category]]="Activities/Program",Table33[[#This Row],[Account Deposit Amount]]-Table33[[#This Row],[Account Withdrawl Amount]], )</f>
        <v>0</v>
      </c>
      <c r="R23" s="95">
        <f>IF(Table33[[#This Row],[Category]]="Travel",Table33[[#This Row],[Account Deposit Amount]]-Table33[[#This Row],[Account Withdrawl Amount]], )</f>
        <v>0</v>
      </c>
      <c r="S23" s="95">
        <f>IF(Table33[[#This Row],[Category]]="Parties Food &amp; Beverages",Table33[[#This Row],[Account Deposit Amount]]-Table33[[#This Row],[Account Withdrawl Amount]], )</f>
        <v>0</v>
      </c>
      <c r="T23" s="95">
        <f>IF(Table33[[#This Row],[Category]]="Service Projects Donation",Table33[[#This Row],[Account Deposit Amount]]-Table33[[#This Row],[Account Withdrawl Amount]], )</f>
        <v>0</v>
      </c>
      <c r="U23" s="95">
        <f>IF(Table33[[#This Row],[Category]]="Cookie Debt",Table33[[#This Row],[Account Deposit Amount]]-Table33[[#This Row],[Account Withdrawl Amount]], )</f>
        <v>0</v>
      </c>
      <c r="V23" s="95">
        <f>IF(Table33[[#This Row],[Category]]="Other Expense",Table33[[#This Row],[Account Deposit Amount]]-Table33[[#This Row],[Account Withdrawl Amount]], )</f>
        <v>0</v>
      </c>
    </row>
    <row r="24" spans="1:22">
      <c r="A24" s="70"/>
      <c r="B24" s="64"/>
      <c r="C24" s="69"/>
      <c r="D24" s="67"/>
      <c r="E24" s="65"/>
      <c r="F24" s="68"/>
      <c r="G24" s="95">
        <f>$G$23+$E$24-$F$24</f>
        <v>0</v>
      </c>
      <c r="H24" s="70"/>
      <c r="I24" s="95">
        <f>IF(Table33[[#This Row],[Category]]="Fall Product",Table33[[#This Row],[Account Deposit Amount]]-Table33[[#This Row],[Account Withdrawl Amount]], )</f>
        <v>0</v>
      </c>
      <c r="J24" s="95">
        <f>IF(Table33[[#This Row],[Category]]="Cookies",Table33[[#This Row],[Account Deposit Amount]]-Table33[[#This Row],[Account Withdrawl Amount]], )</f>
        <v>0</v>
      </c>
      <c r="K24" s="95">
        <f>IF(Table33[[#This Row],[Category]]="Additional Money Earning Activities",Table33[[#This Row],[Account Deposit Amount]]-Table33[[#This Row],[Account Withdrawl Amount]], )</f>
        <v>0</v>
      </c>
      <c r="L24" s="95">
        <f>IF(Table33[[#This Row],[Category]]="Sponsorships",Table33[[#This Row],[Account Deposit Amount]]-Table33[[#This Row],[Account Withdrawl Amount]], )</f>
        <v>0</v>
      </c>
      <c r="M24" s="95">
        <f>IF(Table33[[#This Row],[Category]]="Troop Dues",Table33[[#This Row],[Account Deposit Amount]]-Table33[[#This Row],[Account Withdrawl Amount]], )</f>
        <v>0</v>
      </c>
      <c r="N24" s="95">
        <f>IF(Table33[[#This Row],[Category]]="Other Income",Table33[[#This Row],[Account Deposit Amount]]-Table33[[#This Row],[Account Withdrawl Amount]], )</f>
        <v>0</v>
      </c>
      <c r="O24" s="95">
        <f>IF(Table33[[#This Row],[Category]]="Registration",Table33[[#This Row],[Account Deposit Amount]]-Table33[[#This Row],[Account Withdrawl Amount]], )</f>
        <v>0</v>
      </c>
      <c r="P24" s="95">
        <f>IF(Table33[[#This Row],[Category]]="Insignia",Table33[[#This Row],[Account Deposit Amount]]-Table33[[#This Row],[Account Withdrawl Amount]], )</f>
        <v>0</v>
      </c>
      <c r="Q24" s="95">
        <f>IF(Table33[[#This Row],[Category]]="Activities/Program",Table33[[#This Row],[Account Deposit Amount]]-Table33[[#This Row],[Account Withdrawl Amount]], )</f>
        <v>0</v>
      </c>
      <c r="R24" s="95">
        <f>IF(Table33[[#This Row],[Category]]="Travel",Table33[[#This Row],[Account Deposit Amount]]-Table33[[#This Row],[Account Withdrawl Amount]], )</f>
        <v>0</v>
      </c>
      <c r="S24" s="95">
        <f>IF(Table33[[#This Row],[Category]]="Parties Food &amp; Beverages",Table33[[#This Row],[Account Deposit Amount]]-Table33[[#This Row],[Account Withdrawl Amount]], )</f>
        <v>0</v>
      </c>
      <c r="T24" s="95">
        <f>IF(Table33[[#This Row],[Category]]="Service Projects Donation",Table33[[#This Row],[Account Deposit Amount]]-Table33[[#This Row],[Account Withdrawl Amount]], )</f>
        <v>0</v>
      </c>
      <c r="U24" s="95">
        <f>IF(Table33[[#This Row],[Category]]="Cookie Debt",Table33[[#This Row],[Account Deposit Amount]]-Table33[[#This Row],[Account Withdrawl Amount]], )</f>
        <v>0</v>
      </c>
      <c r="V24" s="95">
        <f>IF(Table33[[#This Row],[Category]]="Other Expense",Table33[[#This Row],[Account Deposit Amount]]-Table33[[#This Row],[Account Withdrawl Amount]], )</f>
        <v>0</v>
      </c>
    </row>
    <row r="25" spans="1:22">
      <c r="A25" s="70"/>
      <c r="B25" s="64"/>
      <c r="C25" s="69"/>
      <c r="D25" s="111"/>
      <c r="E25" s="112"/>
      <c r="F25" s="113"/>
      <c r="G25" s="95">
        <f>$G$24+$E$25-$F$25</f>
        <v>0</v>
      </c>
      <c r="H25" s="70"/>
      <c r="I25" s="95">
        <f>IF(Table33[[#This Row],[Category]]="Fall Product",Table33[[#This Row],[Account Deposit Amount]]-Table33[[#This Row],[Account Withdrawl Amount]], )</f>
        <v>0</v>
      </c>
      <c r="J25" s="95">
        <f>IF(Table33[[#This Row],[Category]]="Cookies",Table33[[#This Row],[Account Deposit Amount]]-Table33[[#This Row],[Account Withdrawl Amount]], )</f>
        <v>0</v>
      </c>
      <c r="K25" s="95">
        <f>IF(Table33[[#This Row],[Category]]="Additional Money Earning Activities",Table33[[#This Row],[Account Deposit Amount]]-Table33[[#This Row],[Account Withdrawl Amount]], )</f>
        <v>0</v>
      </c>
      <c r="L25" s="95">
        <f>IF(Table33[[#This Row],[Category]]="Sponsorships",Table33[[#This Row],[Account Deposit Amount]]-Table33[[#This Row],[Account Withdrawl Amount]], )</f>
        <v>0</v>
      </c>
      <c r="M25" s="95">
        <f>IF(Table33[[#This Row],[Category]]="Troop Dues",Table33[[#This Row],[Account Deposit Amount]]-Table33[[#This Row],[Account Withdrawl Amount]], )</f>
        <v>0</v>
      </c>
      <c r="N25" s="95">
        <f>IF(Table33[[#This Row],[Category]]="Other Income",Table33[[#This Row],[Account Deposit Amount]]-Table33[[#This Row],[Account Withdrawl Amount]], )</f>
        <v>0</v>
      </c>
      <c r="O25" s="95">
        <f>IF(Table33[[#This Row],[Category]]="Registration",Table33[[#This Row],[Account Deposit Amount]]-Table33[[#This Row],[Account Withdrawl Amount]], )</f>
        <v>0</v>
      </c>
      <c r="P25" s="95">
        <f>IF(Table33[[#This Row],[Category]]="Insignia",Table33[[#This Row],[Account Deposit Amount]]-Table33[[#This Row],[Account Withdrawl Amount]], )</f>
        <v>0</v>
      </c>
      <c r="Q25" s="95">
        <f>IF(Table33[[#This Row],[Category]]="Activities/Program",Table33[[#This Row],[Account Deposit Amount]]-Table33[[#This Row],[Account Withdrawl Amount]], )</f>
        <v>0</v>
      </c>
      <c r="R25" s="95">
        <f>IF(Table33[[#This Row],[Category]]="Travel",Table33[[#This Row],[Account Deposit Amount]]-Table33[[#This Row],[Account Withdrawl Amount]], )</f>
        <v>0</v>
      </c>
      <c r="S25" s="95">
        <f>IF(Table33[[#This Row],[Category]]="Parties Food &amp; Beverages",Table33[[#This Row],[Account Deposit Amount]]-Table33[[#This Row],[Account Withdrawl Amount]], )</f>
        <v>0</v>
      </c>
      <c r="T25" s="95">
        <f>IF(Table33[[#This Row],[Category]]="Service Projects Donation",Table33[[#This Row],[Account Deposit Amount]]-Table33[[#This Row],[Account Withdrawl Amount]], )</f>
        <v>0</v>
      </c>
      <c r="U25" s="95">
        <f>IF(Table33[[#This Row],[Category]]="Cookie Debt",Table33[[#This Row],[Account Deposit Amount]]-Table33[[#This Row],[Account Withdrawl Amount]], )</f>
        <v>0</v>
      </c>
      <c r="V25" s="95">
        <f>IF(Table33[[#This Row],[Category]]="Other Expense",Table33[[#This Row],[Account Deposit Amount]]-Table33[[#This Row],[Account Withdrawl Amount]], )</f>
        <v>0</v>
      </c>
    </row>
    <row r="26" spans="1:22">
      <c r="A26" s="70"/>
      <c r="B26" s="64"/>
      <c r="C26" s="69"/>
      <c r="D26" s="111"/>
      <c r="E26" s="112"/>
      <c r="F26" s="113"/>
      <c r="G26" s="95">
        <f>$G$25+$E$26-$F$26</f>
        <v>0</v>
      </c>
      <c r="H26" s="70"/>
      <c r="I26" s="95">
        <f>IF(Table33[[#This Row],[Category]]="Fall Product",Table33[[#This Row],[Account Deposit Amount]]-Table33[[#This Row],[Account Withdrawl Amount]], )</f>
        <v>0</v>
      </c>
      <c r="J26" s="95">
        <f>IF(Table33[[#This Row],[Category]]="Cookies",Table33[[#This Row],[Account Deposit Amount]]-Table33[[#This Row],[Account Withdrawl Amount]], )</f>
        <v>0</v>
      </c>
      <c r="K26" s="95">
        <f>IF(Table33[[#This Row],[Category]]="Additional Money Earning Activities",Table33[[#This Row],[Account Deposit Amount]]-Table33[[#This Row],[Account Withdrawl Amount]], )</f>
        <v>0</v>
      </c>
      <c r="L26" s="95">
        <f>IF(Table33[[#This Row],[Category]]="Sponsorships",Table33[[#This Row],[Account Deposit Amount]]-Table33[[#This Row],[Account Withdrawl Amount]], )</f>
        <v>0</v>
      </c>
      <c r="M26" s="95">
        <f>IF(Table33[[#This Row],[Category]]="Troop Dues",Table33[[#This Row],[Account Deposit Amount]]-Table33[[#This Row],[Account Withdrawl Amount]], )</f>
        <v>0</v>
      </c>
      <c r="N26" s="95">
        <f>IF(Table33[[#This Row],[Category]]="Other Income",Table33[[#This Row],[Account Deposit Amount]]-Table33[[#This Row],[Account Withdrawl Amount]], )</f>
        <v>0</v>
      </c>
      <c r="O26" s="95">
        <f>IF(Table33[[#This Row],[Category]]="Registration",Table33[[#This Row],[Account Deposit Amount]]-Table33[[#This Row],[Account Withdrawl Amount]], )</f>
        <v>0</v>
      </c>
      <c r="P26" s="95">
        <f>IF(Table33[[#This Row],[Category]]="Insignia",Table33[[#This Row],[Account Deposit Amount]]-Table33[[#This Row],[Account Withdrawl Amount]], )</f>
        <v>0</v>
      </c>
      <c r="Q26" s="95">
        <f>IF(Table33[[#This Row],[Category]]="Activities/Program",Table33[[#This Row],[Account Deposit Amount]]-Table33[[#This Row],[Account Withdrawl Amount]], )</f>
        <v>0</v>
      </c>
      <c r="R26" s="95">
        <f>IF(Table33[[#This Row],[Category]]="Travel",Table33[[#This Row],[Account Deposit Amount]]-Table33[[#This Row],[Account Withdrawl Amount]], )</f>
        <v>0</v>
      </c>
      <c r="S26" s="95">
        <f>IF(Table33[[#This Row],[Category]]="Parties Food &amp; Beverages",Table33[[#This Row],[Account Deposit Amount]]-Table33[[#This Row],[Account Withdrawl Amount]], )</f>
        <v>0</v>
      </c>
      <c r="T26" s="95">
        <f>IF(Table33[[#This Row],[Category]]="Service Projects Donation",Table33[[#This Row],[Account Deposit Amount]]-Table33[[#This Row],[Account Withdrawl Amount]], )</f>
        <v>0</v>
      </c>
      <c r="U26" s="95">
        <f>IF(Table33[[#This Row],[Category]]="Cookie Debt",Table33[[#This Row],[Account Deposit Amount]]-Table33[[#This Row],[Account Withdrawl Amount]], )</f>
        <v>0</v>
      </c>
      <c r="V26" s="95">
        <f>IF(Table33[[#This Row],[Category]]="Other Expense",Table33[[#This Row],[Account Deposit Amount]]-Table33[[#This Row],[Account Withdrawl Amount]], )</f>
        <v>0</v>
      </c>
    </row>
    <row r="27" spans="1:22">
      <c r="A27" s="70"/>
      <c r="B27" s="64"/>
      <c r="C27" s="69"/>
      <c r="D27" s="111"/>
      <c r="E27" s="112"/>
      <c r="F27" s="113"/>
      <c r="G27" s="95">
        <f>$G$26+$E$27-$F$27</f>
        <v>0</v>
      </c>
      <c r="H27" s="70"/>
      <c r="I27" s="95">
        <f>IF(Table33[[#This Row],[Category]]="Fall Product",Table33[[#This Row],[Account Deposit Amount]]-Table33[[#This Row],[Account Withdrawl Amount]], )</f>
        <v>0</v>
      </c>
      <c r="J27" s="95">
        <f>IF(Table33[[#This Row],[Category]]="Cookies",Table33[[#This Row],[Account Deposit Amount]]-Table33[[#This Row],[Account Withdrawl Amount]], )</f>
        <v>0</v>
      </c>
      <c r="K27" s="95">
        <f>IF(Table33[[#This Row],[Category]]="Additional Money Earning Activities",Table33[[#This Row],[Account Deposit Amount]]-Table33[[#This Row],[Account Withdrawl Amount]], )</f>
        <v>0</v>
      </c>
      <c r="L27" s="95">
        <f>IF(Table33[[#This Row],[Category]]="Sponsorships",Table33[[#This Row],[Account Deposit Amount]]-Table33[[#This Row],[Account Withdrawl Amount]], )</f>
        <v>0</v>
      </c>
      <c r="M27" s="95">
        <f>IF(Table33[[#This Row],[Category]]="Troop Dues",Table33[[#This Row],[Account Deposit Amount]]-Table33[[#This Row],[Account Withdrawl Amount]], )</f>
        <v>0</v>
      </c>
      <c r="N27" s="95">
        <f>IF(Table33[[#This Row],[Category]]="Other Income",Table33[[#This Row],[Account Deposit Amount]]-Table33[[#This Row],[Account Withdrawl Amount]], )</f>
        <v>0</v>
      </c>
      <c r="O27" s="95">
        <f>IF(Table33[[#This Row],[Category]]="Registration",Table33[[#This Row],[Account Deposit Amount]]-Table33[[#This Row],[Account Withdrawl Amount]], )</f>
        <v>0</v>
      </c>
      <c r="P27" s="95">
        <f>IF(Table33[[#This Row],[Category]]="Insignia",Table33[[#This Row],[Account Deposit Amount]]-Table33[[#This Row],[Account Withdrawl Amount]], )</f>
        <v>0</v>
      </c>
      <c r="Q27" s="95">
        <f>IF(Table33[[#This Row],[Category]]="Activities/Program",Table33[[#This Row],[Account Deposit Amount]]-Table33[[#This Row],[Account Withdrawl Amount]], )</f>
        <v>0</v>
      </c>
      <c r="R27" s="95">
        <f>IF(Table33[[#This Row],[Category]]="Travel",Table33[[#This Row],[Account Deposit Amount]]-Table33[[#This Row],[Account Withdrawl Amount]], )</f>
        <v>0</v>
      </c>
      <c r="S27" s="95">
        <f>IF(Table33[[#This Row],[Category]]="Parties Food &amp; Beverages",Table33[[#This Row],[Account Deposit Amount]]-Table33[[#This Row],[Account Withdrawl Amount]], )</f>
        <v>0</v>
      </c>
      <c r="T27" s="95">
        <f>IF(Table33[[#This Row],[Category]]="Service Projects Donation",Table33[[#This Row],[Account Deposit Amount]]-Table33[[#This Row],[Account Withdrawl Amount]], )</f>
        <v>0</v>
      </c>
      <c r="U27" s="95">
        <f>IF(Table33[[#This Row],[Category]]="Cookie Debt",Table33[[#This Row],[Account Deposit Amount]]-Table33[[#This Row],[Account Withdrawl Amount]], )</f>
        <v>0</v>
      </c>
      <c r="V27" s="95">
        <f>IF(Table33[[#This Row],[Category]]="Other Expense",Table33[[#This Row],[Account Deposit Amount]]-Table33[[#This Row],[Account Withdrawl Amount]], )</f>
        <v>0</v>
      </c>
    </row>
    <row r="28" spans="1:22">
      <c r="A28" s="70"/>
      <c r="B28" s="64"/>
      <c r="C28" s="69"/>
      <c r="D28" s="111"/>
      <c r="E28" s="112"/>
      <c r="F28" s="113"/>
      <c r="G28" s="95">
        <f>$G$27+$E$28-$F$28</f>
        <v>0</v>
      </c>
      <c r="H28" s="70"/>
      <c r="I28" s="95">
        <f>IF(Table33[[#This Row],[Category]]="Fall Product",Table33[[#This Row],[Account Deposit Amount]]-Table33[[#This Row],[Account Withdrawl Amount]], )</f>
        <v>0</v>
      </c>
      <c r="J28" s="95">
        <f>IF(Table33[[#This Row],[Category]]="Cookies",Table33[[#This Row],[Account Deposit Amount]]-Table33[[#This Row],[Account Withdrawl Amount]], )</f>
        <v>0</v>
      </c>
      <c r="K28" s="95">
        <f>IF(Table33[[#This Row],[Category]]="Additional Money Earning Activities",Table33[[#This Row],[Account Deposit Amount]]-Table33[[#This Row],[Account Withdrawl Amount]], )</f>
        <v>0</v>
      </c>
      <c r="L28" s="95">
        <f>IF(Table33[[#This Row],[Category]]="Sponsorships",Table33[[#This Row],[Account Deposit Amount]]-Table33[[#This Row],[Account Withdrawl Amount]], )</f>
        <v>0</v>
      </c>
      <c r="M28" s="95">
        <f>IF(Table33[[#This Row],[Category]]="Troop Dues",Table33[[#This Row],[Account Deposit Amount]]-Table33[[#This Row],[Account Withdrawl Amount]], )</f>
        <v>0</v>
      </c>
      <c r="N28" s="95">
        <f>IF(Table33[[#This Row],[Category]]="Other Income",Table33[[#This Row],[Account Deposit Amount]]-Table33[[#This Row],[Account Withdrawl Amount]], )</f>
        <v>0</v>
      </c>
      <c r="O28" s="95">
        <f>IF(Table33[[#This Row],[Category]]="Registration",Table33[[#This Row],[Account Deposit Amount]]-Table33[[#This Row],[Account Withdrawl Amount]], )</f>
        <v>0</v>
      </c>
      <c r="P28" s="95">
        <f>IF(Table33[[#This Row],[Category]]="Insignia",Table33[[#This Row],[Account Deposit Amount]]-Table33[[#This Row],[Account Withdrawl Amount]], )</f>
        <v>0</v>
      </c>
      <c r="Q28" s="95">
        <f>IF(Table33[[#This Row],[Category]]="Activities/Program",Table33[[#This Row],[Account Deposit Amount]]-Table33[[#This Row],[Account Withdrawl Amount]], )</f>
        <v>0</v>
      </c>
      <c r="R28" s="95">
        <f>IF(Table33[[#This Row],[Category]]="Travel",Table33[[#This Row],[Account Deposit Amount]]-Table33[[#This Row],[Account Withdrawl Amount]], )</f>
        <v>0</v>
      </c>
      <c r="S28" s="95">
        <f>IF(Table33[[#This Row],[Category]]="Parties Food &amp; Beverages",Table33[[#This Row],[Account Deposit Amount]]-Table33[[#This Row],[Account Withdrawl Amount]], )</f>
        <v>0</v>
      </c>
      <c r="T28" s="95">
        <f>IF(Table33[[#This Row],[Category]]="Service Projects Donation",Table33[[#This Row],[Account Deposit Amount]]-Table33[[#This Row],[Account Withdrawl Amount]], )</f>
        <v>0</v>
      </c>
      <c r="U28" s="95">
        <f>IF(Table33[[#This Row],[Category]]="Cookie Debt",Table33[[#This Row],[Account Deposit Amount]]-Table33[[#This Row],[Account Withdrawl Amount]], )</f>
        <v>0</v>
      </c>
      <c r="V28" s="95">
        <f>IF(Table33[[#This Row],[Category]]="Other Expense",Table33[[#This Row],[Account Deposit Amount]]-Table33[[#This Row],[Account Withdrawl Amount]], )</f>
        <v>0</v>
      </c>
    </row>
    <row r="29" spans="1:22">
      <c r="A29" s="70"/>
      <c r="B29" s="64"/>
      <c r="C29" s="69"/>
      <c r="D29" s="111"/>
      <c r="E29" s="112"/>
      <c r="F29" s="113"/>
      <c r="G29" s="95">
        <f>$G$28+$E$29-$F$29</f>
        <v>0</v>
      </c>
      <c r="H29" s="70"/>
      <c r="I29" s="95">
        <f>IF(Table33[[#This Row],[Category]]="Fall Product",Table33[[#This Row],[Account Deposit Amount]]-Table33[[#This Row],[Account Withdrawl Amount]], )</f>
        <v>0</v>
      </c>
      <c r="J29" s="95">
        <f>IF(Table33[[#This Row],[Category]]="Cookies",Table33[[#This Row],[Account Deposit Amount]]-Table33[[#This Row],[Account Withdrawl Amount]], )</f>
        <v>0</v>
      </c>
      <c r="K29" s="95">
        <f>IF(Table33[[#This Row],[Category]]="Additional Money Earning Activities",Table33[[#This Row],[Account Deposit Amount]]-Table33[[#This Row],[Account Withdrawl Amount]], )</f>
        <v>0</v>
      </c>
      <c r="L29" s="95">
        <f>IF(Table33[[#This Row],[Category]]="Sponsorships",Table33[[#This Row],[Account Deposit Amount]]-Table33[[#This Row],[Account Withdrawl Amount]], )</f>
        <v>0</v>
      </c>
      <c r="M29" s="95">
        <f>IF(Table33[[#This Row],[Category]]="Troop Dues",Table33[[#This Row],[Account Deposit Amount]]-Table33[[#This Row],[Account Withdrawl Amount]], )</f>
        <v>0</v>
      </c>
      <c r="N29" s="95">
        <f>IF(Table33[[#This Row],[Category]]="Other Income",Table33[[#This Row],[Account Deposit Amount]]-Table33[[#This Row],[Account Withdrawl Amount]], )</f>
        <v>0</v>
      </c>
      <c r="O29" s="95">
        <f>IF(Table33[[#This Row],[Category]]="Registration",Table33[[#This Row],[Account Deposit Amount]]-Table33[[#This Row],[Account Withdrawl Amount]], )</f>
        <v>0</v>
      </c>
      <c r="P29" s="95">
        <f>IF(Table33[[#This Row],[Category]]="Insignia",Table33[[#This Row],[Account Deposit Amount]]-Table33[[#This Row],[Account Withdrawl Amount]], )</f>
        <v>0</v>
      </c>
      <c r="Q29" s="95">
        <f>IF(Table33[[#This Row],[Category]]="Activities/Program",Table33[[#This Row],[Account Deposit Amount]]-Table33[[#This Row],[Account Withdrawl Amount]], )</f>
        <v>0</v>
      </c>
      <c r="R29" s="95">
        <f>IF(Table33[[#This Row],[Category]]="Travel",Table33[[#This Row],[Account Deposit Amount]]-Table33[[#This Row],[Account Withdrawl Amount]], )</f>
        <v>0</v>
      </c>
      <c r="S29" s="95">
        <f>IF(Table33[[#This Row],[Category]]="Parties Food &amp; Beverages",Table33[[#This Row],[Account Deposit Amount]]-Table33[[#This Row],[Account Withdrawl Amount]], )</f>
        <v>0</v>
      </c>
      <c r="T29" s="95">
        <f>IF(Table33[[#This Row],[Category]]="Service Projects Donation",Table33[[#This Row],[Account Deposit Amount]]-Table33[[#This Row],[Account Withdrawl Amount]], )</f>
        <v>0</v>
      </c>
      <c r="U29" s="95">
        <f>IF(Table33[[#This Row],[Category]]="Cookie Debt",Table33[[#This Row],[Account Deposit Amount]]-Table33[[#This Row],[Account Withdrawl Amount]], )</f>
        <v>0</v>
      </c>
      <c r="V29" s="95">
        <f>IF(Table33[[#This Row],[Category]]="Other Expense",Table33[[#This Row],[Account Deposit Amount]]-Table33[[#This Row],[Account Withdrawl Amount]], )</f>
        <v>0</v>
      </c>
    </row>
    <row r="30" spans="1:22">
      <c r="A30" s="70"/>
      <c r="B30" s="64"/>
      <c r="C30" s="69"/>
      <c r="D30" s="111"/>
      <c r="E30" s="112"/>
      <c r="F30" s="113"/>
      <c r="G30" s="95">
        <f>$G$29+$E$30-$F$30</f>
        <v>0</v>
      </c>
      <c r="H30" s="70"/>
      <c r="I30" s="95">
        <f>IF(Table33[[#This Row],[Category]]="Fall Product",Table33[[#This Row],[Account Deposit Amount]]-Table33[[#This Row],[Account Withdrawl Amount]], )</f>
        <v>0</v>
      </c>
      <c r="J30" s="95">
        <f>IF(Table33[[#This Row],[Category]]="Cookies",Table33[[#This Row],[Account Deposit Amount]]-Table33[[#This Row],[Account Withdrawl Amount]], )</f>
        <v>0</v>
      </c>
      <c r="K30" s="95">
        <f>IF(Table33[[#This Row],[Category]]="Additional Money Earning Activities",Table33[[#This Row],[Account Deposit Amount]]-Table33[[#This Row],[Account Withdrawl Amount]], )</f>
        <v>0</v>
      </c>
      <c r="L30" s="95">
        <f>IF(Table33[[#This Row],[Category]]="Sponsorships",Table33[[#This Row],[Account Deposit Amount]]-Table33[[#This Row],[Account Withdrawl Amount]], )</f>
        <v>0</v>
      </c>
      <c r="M30" s="95">
        <f>IF(Table33[[#This Row],[Category]]="Troop Dues",Table33[[#This Row],[Account Deposit Amount]]-Table33[[#This Row],[Account Withdrawl Amount]], )</f>
        <v>0</v>
      </c>
      <c r="N30" s="95">
        <f>IF(Table33[[#This Row],[Category]]="Other Income",Table33[[#This Row],[Account Deposit Amount]]-Table33[[#This Row],[Account Withdrawl Amount]], )</f>
        <v>0</v>
      </c>
      <c r="O30" s="95">
        <f>IF(Table33[[#This Row],[Category]]="Registration",Table33[[#This Row],[Account Deposit Amount]]-Table33[[#This Row],[Account Withdrawl Amount]], )</f>
        <v>0</v>
      </c>
      <c r="P30" s="95">
        <f>IF(Table33[[#This Row],[Category]]="Insignia",Table33[[#This Row],[Account Deposit Amount]]-Table33[[#This Row],[Account Withdrawl Amount]], )</f>
        <v>0</v>
      </c>
      <c r="Q30" s="95">
        <f>IF(Table33[[#This Row],[Category]]="Activities/Program",Table33[[#This Row],[Account Deposit Amount]]-Table33[[#This Row],[Account Withdrawl Amount]], )</f>
        <v>0</v>
      </c>
      <c r="R30" s="95">
        <f>IF(Table33[[#This Row],[Category]]="Travel",Table33[[#This Row],[Account Deposit Amount]]-Table33[[#This Row],[Account Withdrawl Amount]], )</f>
        <v>0</v>
      </c>
      <c r="S30" s="95">
        <f>IF(Table33[[#This Row],[Category]]="Parties Food &amp; Beverages",Table33[[#This Row],[Account Deposit Amount]]-Table33[[#This Row],[Account Withdrawl Amount]], )</f>
        <v>0</v>
      </c>
      <c r="T30" s="95">
        <f>IF(Table33[[#This Row],[Category]]="Service Projects Donation",Table33[[#This Row],[Account Deposit Amount]]-Table33[[#This Row],[Account Withdrawl Amount]], )</f>
        <v>0</v>
      </c>
      <c r="U30" s="95">
        <f>IF(Table33[[#This Row],[Category]]="Cookie Debt",Table33[[#This Row],[Account Deposit Amount]]-Table33[[#This Row],[Account Withdrawl Amount]], )</f>
        <v>0</v>
      </c>
      <c r="V30" s="95">
        <f>IF(Table33[[#This Row],[Category]]="Other Expense",Table33[[#This Row],[Account Deposit Amount]]-Table33[[#This Row],[Account Withdrawl Amount]], )</f>
        <v>0</v>
      </c>
    </row>
    <row r="31" spans="1:22">
      <c r="A31" s="70"/>
      <c r="B31" s="64"/>
      <c r="C31" s="69"/>
      <c r="D31" s="111"/>
      <c r="E31" s="112"/>
      <c r="F31" s="113"/>
      <c r="G31" s="95">
        <f>$G$30+$E$31-$F$31</f>
        <v>0</v>
      </c>
      <c r="H31" s="70"/>
      <c r="I31" s="95">
        <f>IF(Table33[[#This Row],[Category]]="Fall Product",Table33[[#This Row],[Account Deposit Amount]]-Table33[[#This Row],[Account Withdrawl Amount]], )</f>
        <v>0</v>
      </c>
      <c r="J31" s="95">
        <f>IF(Table33[[#This Row],[Category]]="Cookies",Table33[[#This Row],[Account Deposit Amount]]-Table33[[#This Row],[Account Withdrawl Amount]], )</f>
        <v>0</v>
      </c>
      <c r="K31" s="95">
        <f>IF(Table33[[#This Row],[Category]]="Additional Money Earning Activities",Table33[[#This Row],[Account Deposit Amount]]-Table33[[#This Row],[Account Withdrawl Amount]], )</f>
        <v>0</v>
      </c>
      <c r="L31" s="95">
        <f>IF(Table33[[#This Row],[Category]]="Sponsorships",Table33[[#This Row],[Account Deposit Amount]]-Table33[[#This Row],[Account Withdrawl Amount]], )</f>
        <v>0</v>
      </c>
      <c r="M31" s="95">
        <f>IF(Table33[[#This Row],[Category]]="Troop Dues",Table33[[#This Row],[Account Deposit Amount]]-Table33[[#This Row],[Account Withdrawl Amount]], )</f>
        <v>0</v>
      </c>
      <c r="N31" s="95">
        <f>IF(Table33[[#This Row],[Category]]="Other Income",Table33[[#This Row],[Account Deposit Amount]]-Table33[[#This Row],[Account Withdrawl Amount]], )</f>
        <v>0</v>
      </c>
      <c r="O31" s="95">
        <f>IF(Table33[[#This Row],[Category]]="Registration",Table33[[#This Row],[Account Deposit Amount]]-Table33[[#This Row],[Account Withdrawl Amount]], )</f>
        <v>0</v>
      </c>
      <c r="P31" s="95">
        <f>IF(Table33[[#This Row],[Category]]="Insignia",Table33[[#This Row],[Account Deposit Amount]]-Table33[[#This Row],[Account Withdrawl Amount]], )</f>
        <v>0</v>
      </c>
      <c r="Q31" s="95">
        <f>IF(Table33[[#This Row],[Category]]="Activities/Program",Table33[[#This Row],[Account Deposit Amount]]-Table33[[#This Row],[Account Withdrawl Amount]], )</f>
        <v>0</v>
      </c>
      <c r="R31" s="95">
        <f>IF(Table33[[#This Row],[Category]]="Travel",Table33[[#This Row],[Account Deposit Amount]]-Table33[[#This Row],[Account Withdrawl Amount]], )</f>
        <v>0</v>
      </c>
      <c r="S31" s="95">
        <f>IF(Table33[[#This Row],[Category]]="Parties Food &amp; Beverages",Table33[[#This Row],[Account Deposit Amount]]-Table33[[#This Row],[Account Withdrawl Amount]], )</f>
        <v>0</v>
      </c>
      <c r="T31" s="95">
        <f>IF(Table33[[#This Row],[Category]]="Service Projects Donation",Table33[[#This Row],[Account Deposit Amount]]-Table33[[#This Row],[Account Withdrawl Amount]], )</f>
        <v>0</v>
      </c>
      <c r="U31" s="95">
        <f>IF(Table33[[#This Row],[Category]]="Cookie Debt",Table33[[#This Row],[Account Deposit Amount]]-Table33[[#This Row],[Account Withdrawl Amount]], )</f>
        <v>0</v>
      </c>
      <c r="V31" s="95">
        <f>IF(Table33[[#This Row],[Category]]="Other Expense",Table33[[#This Row],[Account Deposit Amount]]-Table33[[#This Row],[Account Withdrawl Amount]], )</f>
        <v>0</v>
      </c>
    </row>
    <row r="32" spans="1:22">
      <c r="A32" s="70"/>
      <c r="B32" s="64"/>
      <c r="C32" s="69"/>
      <c r="D32" s="111"/>
      <c r="E32" s="112"/>
      <c r="F32" s="113"/>
      <c r="G32" s="95">
        <f>$G$31+$E$32-$F$32</f>
        <v>0</v>
      </c>
      <c r="H32" s="70"/>
      <c r="I32" s="95">
        <f>IF(Table33[[#This Row],[Category]]="Fall Product",Table33[[#This Row],[Account Deposit Amount]]-Table33[[#This Row],[Account Withdrawl Amount]], )</f>
        <v>0</v>
      </c>
      <c r="J32" s="95">
        <f>IF(Table33[[#This Row],[Category]]="Cookies",Table33[[#This Row],[Account Deposit Amount]]-Table33[[#This Row],[Account Withdrawl Amount]], )</f>
        <v>0</v>
      </c>
      <c r="K32" s="95">
        <f>IF(Table33[[#This Row],[Category]]="Additional Money Earning Activities",Table33[[#This Row],[Account Deposit Amount]]-Table33[[#This Row],[Account Withdrawl Amount]], )</f>
        <v>0</v>
      </c>
      <c r="L32" s="95">
        <f>IF(Table33[[#This Row],[Category]]="Sponsorships",Table33[[#This Row],[Account Deposit Amount]]-Table33[[#This Row],[Account Withdrawl Amount]], )</f>
        <v>0</v>
      </c>
      <c r="M32" s="95">
        <f>IF(Table33[[#This Row],[Category]]="Troop Dues",Table33[[#This Row],[Account Deposit Amount]]-Table33[[#This Row],[Account Withdrawl Amount]], )</f>
        <v>0</v>
      </c>
      <c r="N32" s="95">
        <f>IF(Table33[[#This Row],[Category]]="Other Income",Table33[[#This Row],[Account Deposit Amount]]-Table33[[#This Row],[Account Withdrawl Amount]], )</f>
        <v>0</v>
      </c>
      <c r="O32" s="95">
        <f>IF(Table33[[#This Row],[Category]]="Registration",Table33[[#This Row],[Account Deposit Amount]]-Table33[[#This Row],[Account Withdrawl Amount]], )</f>
        <v>0</v>
      </c>
      <c r="P32" s="95">
        <f>IF(Table33[[#This Row],[Category]]="Insignia",Table33[[#This Row],[Account Deposit Amount]]-Table33[[#This Row],[Account Withdrawl Amount]], )</f>
        <v>0</v>
      </c>
      <c r="Q32" s="95">
        <f>IF(Table33[[#This Row],[Category]]="Activities/Program",Table33[[#This Row],[Account Deposit Amount]]-Table33[[#This Row],[Account Withdrawl Amount]], )</f>
        <v>0</v>
      </c>
      <c r="R32" s="95">
        <f>IF(Table33[[#This Row],[Category]]="Travel",Table33[[#This Row],[Account Deposit Amount]]-Table33[[#This Row],[Account Withdrawl Amount]], )</f>
        <v>0</v>
      </c>
      <c r="S32" s="95">
        <f>IF(Table33[[#This Row],[Category]]="Parties Food &amp; Beverages",Table33[[#This Row],[Account Deposit Amount]]-Table33[[#This Row],[Account Withdrawl Amount]], )</f>
        <v>0</v>
      </c>
      <c r="T32" s="95">
        <f>IF(Table33[[#This Row],[Category]]="Service Projects Donation",Table33[[#This Row],[Account Deposit Amount]]-Table33[[#This Row],[Account Withdrawl Amount]], )</f>
        <v>0</v>
      </c>
      <c r="U32" s="95">
        <f>IF(Table33[[#This Row],[Category]]="Cookie Debt",Table33[[#This Row],[Account Deposit Amount]]-Table33[[#This Row],[Account Withdrawl Amount]], )</f>
        <v>0</v>
      </c>
      <c r="V32" s="95">
        <f>IF(Table33[[#This Row],[Category]]="Other Expense",Table33[[#This Row],[Account Deposit Amount]]-Table33[[#This Row],[Account Withdrawl Amount]], )</f>
        <v>0</v>
      </c>
    </row>
    <row r="33" spans="1:22">
      <c r="A33" s="70"/>
      <c r="B33" s="64"/>
      <c r="C33" s="69"/>
      <c r="D33" s="111"/>
      <c r="E33" s="112"/>
      <c r="F33" s="113"/>
      <c r="G33" s="95">
        <f>$G$32+$E$33-$F$33</f>
        <v>0</v>
      </c>
      <c r="H33" s="70"/>
      <c r="I33" s="95">
        <f>IF(Table33[[#This Row],[Category]]="Fall Product",Table33[[#This Row],[Account Deposit Amount]]-Table33[[#This Row],[Account Withdrawl Amount]], )</f>
        <v>0</v>
      </c>
      <c r="J33" s="95">
        <f>IF(Table33[[#This Row],[Category]]="Cookies",Table33[[#This Row],[Account Deposit Amount]]-Table33[[#This Row],[Account Withdrawl Amount]], )</f>
        <v>0</v>
      </c>
      <c r="K33" s="95">
        <f>IF(Table33[[#This Row],[Category]]="Additional Money Earning Activities",Table33[[#This Row],[Account Deposit Amount]]-Table33[[#This Row],[Account Withdrawl Amount]], )</f>
        <v>0</v>
      </c>
      <c r="L33" s="95">
        <f>IF(Table33[[#This Row],[Category]]="Sponsorships",Table33[[#This Row],[Account Deposit Amount]]-Table33[[#This Row],[Account Withdrawl Amount]], )</f>
        <v>0</v>
      </c>
      <c r="M33" s="95">
        <f>IF(Table33[[#This Row],[Category]]="Troop Dues",Table33[[#This Row],[Account Deposit Amount]]-Table33[[#This Row],[Account Withdrawl Amount]], )</f>
        <v>0</v>
      </c>
      <c r="N33" s="95">
        <f>IF(Table33[[#This Row],[Category]]="Other Income",Table33[[#This Row],[Account Deposit Amount]]-Table33[[#This Row],[Account Withdrawl Amount]], )</f>
        <v>0</v>
      </c>
      <c r="O33" s="95">
        <f>IF(Table33[[#This Row],[Category]]="Registration",Table33[[#This Row],[Account Deposit Amount]]-Table33[[#This Row],[Account Withdrawl Amount]], )</f>
        <v>0</v>
      </c>
      <c r="P33" s="95">
        <f>IF(Table33[[#This Row],[Category]]="Insignia",Table33[[#This Row],[Account Deposit Amount]]-Table33[[#This Row],[Account Withdrawl Amount]], )</f>
        <v>0</v>
      </c>
      <c r="Q33" s="95">
        <f>IF(Table33[[#This Row],[Category]]="Activities/Program",Table33[[#This Row],[Account Deposit Amount]]-Table33[[#This Row],[Account Withdrawl Amount]], )</f>
        <v>0</v>
      </c>
      <c r="R33" s="95">
        <f>IF(Table33[[#This Row],[Category]]="Travel",Table33[[#This Row],[Account Deposit Amount]]-Table33[[#This Row],[Account Withdrawl Amount]], )</f>
        <v>0</v>
      </c>
      <c r="S33" s="95">
        <f>IF(Table33[[#This Row],[Category]]="Parties Food &amp; Beverages",Table33[[#This Row],[Account Deposit Amount]]-Table33[[#This Row],[Account Withdrawl Amount]], )</f>
        <v>0</v>
      </c>
      <c r="T33" s="95">
        <f>IF(Table33[[#This Row],[Category]]="Service Projects Donation",Table33[[#This Row],[Account Deposit Amount]]-Table33[[#This Row],[Account Withdrawl Amount]], )</f>
        <v>0</v>
      </c>
      <c r="U33" s="95">
        <f>IF(Table33[[#This Row],[Category]]="Cookie Debt",Table33[[#This Row],[Account Deposit Amount]]-Table33[[#This Row],[Account Withdrawl Amount]], )</f>
        <v>0</v>
      </c>
      <c r="V33" s="95">
        <f>IF(Table33[[#This Row],[Category]]="Other Expense",Table33[[#This Row],[Account Deposit Amount]]-Table33[[#This Row],[Account Withdrawl Amount]], )</f>
        <v>0</v>
      </c>
    </row>
    <row r="34" spans="1:22">
      <c r="A34" s="70"/>
      <c r="B34" s="64"/>
      <c r="C34" s="69"/>
      <c r="D34" s="111"/>
      <c r="E34" s="112"/>
      <c r="F34" s="113"/>
      <c r="G34" s="95">
        <f>$G$33+$E$34-$F$34</f>
        <v>0</v>
      </c>
      <c r="H34" s="70"/>
      <c r="I34" s="95">
        <f>IF(Table33[[#This Row],[Category]]="Fall Product",Table33[[#This Row],[Account Deposit Amount]]-Table33[[#This Row],[Account Withdrawl Amount]], )</f>
        <v>0</v>
      </c>
      <c r="J34" s="95">
        <f>IF(Table33[[#This Row],[Category]]="Cookies",Table33[[#This Row],[Account Deposit Amount]]-Table33[[#This Row],[Account Withdrawl Amount]], )</f>
        <v>0</v>
      </c>
      <c r="K34" s="95">
        <f>IF(Table33[[#This Row],[Category]]="Additional Money Earning Activities",Table33[[#This Row],[Account Deposit Amount]]-Table33[[#This Row],[Account Withdrawl Amount]], )</f>
        <v>0</v>
      </c>
      <c r="L34" s="95">
        <f>IF(Table33[[#This Row],[Category]]="Sponsorships",Table33[[#This Row],[Account Deposit Amount]]-Table33[[#This Row],[Account Withdrawl Amount]], )</f>
        <v>0</v>
      </c>
      <c r="M34" s="95">
        <f>IF(Table33[[#This Row],[Category]]="Troop Dues",Table33[[#This Row],[Account Deposit Amount]]-Table33[[#This Row],[Account Withdrawl Amount]], )</f>
        <v>0</v>
      </c>
      <c r="N34" s="95">
        <f>IF(Table33[[#This Row],[Category]]="Other Income",Table33[[#This Row],[Account Deposit Amount]]-Table33[[#This Row],[Account Withdrawl Amount]], )</f>
        <v>0</v>
      </c>
      <c r="O34" s="95">
        <f>IF(Table33[[#This Row],[Category]]="Registration",Table33[[#This Row],[Account Deposit Amount]]-Table33[[#This Row],[Account Withdrawl Amount]], )</f>
        <v>0</v>
      </c>
      <c r="P34" s="95">
        <f>IF(Table33[[#This Row],[Category]]="Insignia",Table33[[#This Row],[Account Deposit Amount]]-Table33[[#This Row],[Account Withdrawl Amount]], )</f>
        <v>0</v>
      </c>
      <c r="Q34" s="95">
        <f>IF(Table33[[#This Row],[Category]]="Activities/Program",Table33[[#This Row],[Account Deposit Amount]]-Table33[[#This Row],[Account Withdrawl Amount]], )</f>
        <v>0</v>
      </c>
      <c r="R34" s="95">
        <f>IF(Table33[[#This Row],[Category]]="Travel",Table33[[#This Row],[Account Deposit Amount]]-Table33[[#This Row],[Account Withdrawl Amount]], )</f>
        <v>0</v>
      </c>
      <c r="S34" s="95">
        <f>IF(Table33[[#This Row],[Category]]="Parties Food &amp; Beverages",Table33[[#This Row],[Account Deposit Amount]]-Table33[[#This Row],[Account Withdrawl Amount]], )</f>
        <v>0</v>
      </c>
      <c r="T34" s="95">
        <f>IF(Table33[[#This Row],[Category]]="Service Projects Donation",Table33[[#This Row],[Account Deposit Amount]]-Table33[[#This Row],[Account Withdrawl Amount]], )</f>
        <v>0</v>
      </c>
      <c r="U34" s="95">
        <f>IF(Table33[[#This Row],[Category]]="Cookie Debt",Table33[[#This Row],[Account Deposit Amount]]-Table33[[#This Row],[Account Withdrawl Amount]], )</f>
        <v>0</v>
      </c>
      <c r="V34" s="95">
        <f>IF(Table33[[#This Row],[Category]]="Other Expense",Table33[[#This Row],[Account Deposit Amount]]-Table33[[#This Row],[Account Withdrawl Amount]], )</f>
        <v>0</v>
      </c>
    </row>
    <row r="35" spans="1:22">
      <c r="A35" s="70"/>
      <c r="B35" s="64"/>
      <c r="C35" s="69"/>
      <c r="D35" s="111"/>
      <c r="E35" s="112"/>
      <c r="F35" s="113"/>
      <c r="G35" s="95">
        <f>$G$34+$E$35-$F$35</f>
        <v>0</v>
      </c>
      <c r="H35" s="70"/>
      <c r="I35" s="95">
        <f>IF(Table33[[#This Row],[Category]]="Fall Product",Table33[[#This Row],[Account Deposit Amount]]-Table33[[#This Row],[Account Withdrawl Amount]], )</f>
        <v>0</v>
      </c>
      <c r="J35" s="95">
        <f>IF(Table33[[#This Row],[Category]]="Cookies",Table33[[#This Row],[Account Deposit Amount]]-Table33[[#This Row],[Account Withdrawl Amount]], )</f>
        <v>0</v>
      </c>
      <c r="K35" s="95">
        <f>IF(Table33[[#This Row],[Category]]="Additional Money Earning Activities",Table33[[#This Row],[Account Deposit Amount]]-Table33[[#This Row],[Account Withdrawl Amount]], )</f>
        <v>0</v>
      </c>
      <c r="L35" s="95">
        <f>IF(Table33[[#This Row],[Category]]="Sponsorships",Table33[[#This Row],[Account Deposit Amount]]-Table33[[#This Row],[Account Withdrawl Amount]], )</f>
        <v>0</v>
      </c>
      <c r="M35" s="95">
        <f>IF(Table33[[#This Row],[Category]]="Troop Dues",Table33[[#This Row],[Account Deposit Amount]]-Table33[[#This Row],[Account Withdrawl Amount]], )</f>
        <v>0</v>
      </c>
      <c r="N35" s="95">
        <f>IF(Table33[[#This Row],[Category]]="Other Income",Table33[[#This Row],[Account Deposit Amount]]-Table33[[#This Row],[Account Withdrawl Amount]], )</f>
        <v>0</v>
      </c>
      <c r="O35" s="95">
        <f>IF(Table33[[#This Row],[Category]]="Registration",Table33[[#This Row],[Account Deposit Amount]]-Table33[[#This Row],[Account Withdrawl Amount]], )</f>
        <v>0</v>
      </c>
      <c r="P35" s="95">
        <f>IF(Table33[[#This Row],[Category]]="Insignia",Table33[[#This Row],[Account Deposit Amount]]-Table33[[#This Row],[Account Withdrawl Amount]], )</f>
        <v>0</v>
      </c>
      <c r="Q35" s="95">
        <f>IF(Table33[[#This Row],[Category]]="Activities/Program",Table33[[#This Row],[Account Deposit Amount]]-Table33[[#This Row],[Account Withdrawl Amount]], )</f>
        <v>0</v>
      </c>
      <c r="R35" s="95">
        <f>IF(Table33[[#This Row],[Category]]="Travel",Table33[[#This Row],[Account Deposit Amount]]-Table33[[#This Row],[Account Withdrawl Amount]], )</f>
        <v>0</v>
      </c>
      <c r="S35" s="95">
        <f>IF(Table33[[#This Row],[Category]]="Parties Food &amp; Beverages",Table33[[#This Row],[Account Deposit Amount]]-Table33[[#This Row],[Account Withdrawl Amount]], )</f>
        <v>0</v>
      </c>
      <c r="T35" s="95">
        <f>IF(Table33[[#This Row],[Category]]="Service Projects Donation",Table33[[#This Row],[Account Deposit Amount]]-Table33[[#This Row],[Account Withdrawl Amount]], )</f>
        <v>0</v>
      </c>
      <c r="U35" s="95">
        <f>IF(Table33[[#This Row],[Category]]="Cookie Debt",Table33[[#This Row],[Account Deposit Amount]]-Table33[[#This Row],[Account Withdrawl Amount]], )</f>
        <v>0</v>
      </c>
      <c r="V35" s="95">
        <f>IF(Table33[[#This Row],[Category]]="Other Expense",Table33[[#This Row],[Account Deposit Amount]]-Table33[[#This Row],[Account Withdrawl Amount]], )</f>
        <v>0</v>
      </c>
    </row>
    <row r="36" spans="1:22">
      <c r="A36" s="70"/>
      <c r="B36" s="64"/>
      <c r="C36" s="69"/>
      <c r="D36" s="111"/>
      <c r="E36" s="112"/>
      <c r="F36" s="113"/>
      <c r="G36" s="95">
        <f>$G$35+$E$36-$F$36</f>
        <v>0</v>
      </c>
      <c r="H36" s="70"/>
      <c r="I36" s="95">
        <f>IF(Table33[[#This Row],[Category]]="Fall Product",Table33[[#This Row],[Account Deposit Amount]]-Table33[[#This Row],[Account Withdrawl Amount]], )</f>
        <v>0</v>
      </c>
      <c r="J36" s="95">
        <f>IF(Table33[[#This Row],[Category]]="Cookies",Table33[[#This Row],[Account Deposit Amount]]-Table33[[#This Row],[Account Withdrawl Amount]], )</f>
        <v>0</v>
      </c>
      <c r="K36" s="95">
        <f>IF(Table33[[#This Row],[Category]]="Additional Money Earning Activities",Table33[[#This Row],[Account Deposit Amount]]-Table33[[#This Row],[Account Withdrawl Amount]], )</f>
        <v>0</v>
      </c>
      <c r="L36" s="95">
        <f>IF(Table33[[#This Row],[Category]]="Sponsorships",Table33[[#This Row],[Account Deposit Amount]]-Table33[[#This Row],[Account Withdrawl Amount]], )</f>
        <v>0</v>
      </c>
      <c r="M36" s="95">
        <f>IF(Table33[[#This Row],[Category]]="Troop Dues",Table33[[#This Row],[Account Deposit Amount]]-Table33[[#This Row],[Account Withdrawl Amount]], )</f>
        <v>0</v>
      </c>
      <c r="N36" s="95">
        <f>IF(Table33[[#This Row],[Category]]="Other Income",Table33[[#This Row],[Account Deposit Amount]]-Table33[[#This Row],[Account Withdrawl Amount]], )</f>
        <v>0</v>
      </c>
      <c r="O36" s="95">
        <f>IF(Table33[[#This Row],[Category]]="Registration",Table33[[#This Row],[Account Deposit Amount]]-Table33[[#This Row],[Account Withdrawl Amount]], )</f>
        <v>0</v>
      </c>
      <c r="P36" s="95">
        <f>IF(Table33[[#This Row],[Category]]="Insignia",Table33[[#This Row],[Account Deposit Amount]]-Table33[[#This Row],[Account Withdrawl Amount]], )</f>
        <v>0</v>
      </c>
      <c r="Q36" s="95">
        <f>IF(Table33[[#This Row],[Category]]="Activities/Program",Table33[[#This Row],[Account Deposit Amount]]-Table33[[#This Row],[Account Withdrawl Amount]], )</f>
        <v>0</v>
      </c>
      <c r="R36" s="95">
        <f>IF(Table33[[#This Row],[Category]]="Travel",Table33[[#This Row],[Account Deposit Amount]]-Table33[[#This Row],[Account Withdrawl Amount]], )</f>
        <v>0</v>
      </c>
      <c r="S36" s="95">
        <f>IF(Table33[[#This Row],[Category]]="Parties Food &amp; Beverages",Table33[[#This Row],[Account Deposit Amount]]-Table33[[#This Row],[Account Withdrawl Amount]], )</f>
        <v>0</v>
      </c>
      <c r="T36" s="95">
        <f>IF(Table33[[#This Row],[Category]]="Service Projects Donation",Table33[[#This Row],[Account Deposit Amount]]-Table33[[#This Row],[Account Withdrawl Amount]], )</f>
        <v>0</v>
      </c>
      <c r="U36" s="95">
        <f>IF(Table33[[#This Row],[Category]]="Cookie Debt",Table33[[#This Row],[Account Deposit Amount]]-Table33[[#This Row],[Account Withdrawl Amount]], )</f>
        <v>0</v>
      </c>
      <c r="V36" s="95">
        <f>IF(Table33[[#This Row],[Category]]="Other Expense",Table33[[#This Row],[Account Deposit Amount]]-Table33[[#This Row],[Account Withdrawl Amount]], )</f>
        <v>0</v>
      </c>
    </row>
    <row r="37" spans="1:22">
      <c r="A37" s="70"/>
      <c r="B37" s="64"/>
      <c r="C37" s="69"/>
      <c r="D37" s="111"/>
      <c r="E37" s="112"/>
      <c r="F37" s="113"/>
      <c r="G37" s="95">
        <f>$G$36+$E$37-$F$37</f>
        <v>0</v>
      </c>
      <c r="H37" s="70"/>
      <c r="I37" s="95">
        <f>IF(Table33[[#This Row],[Category]]="Fall Product",Table33[[#This Row],[Account Deposit Amount]]-Table33[[#This Row],[Account Withdrawl Amount]], )</f>
        <v>0</v>
      </c>
      <c r="J37" s="95">
        <f>IF(Table33[[#This Row],[Category]]="Cookies",Table33[[#This Row],[Account Deposit Amount]]-Table33[[#This Row],[Account Withdrawl Amount]], )</f>
        <v>0</v>
      </c>
      <c r="K37" s="95">
        <f>IF(Table33[[#This Row],[Category]]="Additional Money Earning Activities",Table33[[#This Row],[Account Deposit Amount]]-Table33[[#This Row],[Account Withdrawl Amount]], )</f>
        <v>0</v>
      </c>
      <c r="L37" s="95">
        <f>IF(Table33[[#This Row],[Category]]="Sponsorships",Table33[[#This Row],[Account Deposit Amount]]-Table33[[#This Row],[Account Withdrawl Amount]], )</f>
        <v>0</v>
      </c>
      <c r="M37" s="95">
        <f>IF(Table33[[#This Row],[Category]]="Troop Dues",Table33[[#This Row],[Account Deposit Amount]]-Table33[[#This Row],[Account Withdrawl Amount]], )</f>
        <v>0</v>
      </c>
      <c r="N37" s="95">
        <f>IF(Table33[[#This Row],[Category]]="Other Income",Table33[[#This Row],[Account Deposit Amount]]-Table33[[#This Row],[Account Withdrawl Amount]], )</f>
        <v>0</v>
      </c>
      <c r="O37" s="95">
        <f>IF(Table33[[#This Row],[Category]]="Registration",Table33[[#This Row],[Account Deposit Amount]]-Table33[[#This Row],[Account Withdrawl Amount]], )</f>
        <v>0</v>
      </c>
      <c r="P37" s="95">
        <f>IF(Table33[[#This Row],[Category]]="Insignia",Table33[[#This Row],[Account Deposit Amount]]-Table33[[#This Row],[Account Withdrawl Amount]], )</f>
        <v>0</v>
      </c>
      <c r="Q37" s="95">
        <f>IF(Table33[[#This Row],[Category]]="Activities/Program",Table33[[#This Row],[Account Deposit Amount]]-Table33[[#This Row],[Account Withdrawl Amount]], )</f>
        <v>0</v>
      </c>
      <c r="R37" s="95">
        <f>IF(Table33[[#This Row],[Category]]="Travel",Table33[[#This Row],[Account Deposit Amount]]-Table33[[#This Row],[Account Withdrawl Amount]], )</f>
        <v>0</v>
      </c>
      <c r="S37" s="95">
        <f>IF(Table33[[#This Row],[Category]]="Parties Food &amp; Beverages",Table33[[#This Row],[Account Deposit Amount]]-Table33[[#This Row],[Account Withdrawl Amount]], )</f>
        <v>0</v>
      </c>
      <c r="T37" s="95">
        <f>IF(Table33[[#This Row],[Category]]="Service Projects Donation",Table33[[#This Row],[Account Deposit Amount]]-Table33[[#This Row],[Account Withdrawl Amount]], )</f>
        <v>0</v>
      </c>
      <c r="U37" s="95">
        <f>IF(Table33[[#This Row],[Category]]="Cookie Debt",Table33[[#This Row],[Account Deposit Amount]]-Table33[[#This Row],[Account Withdrawl Amount]], )</f>
        <v>0</v>
      </c>
      <c r="V37" s="95">
        <f>IF(Table33[[#This Row],[Category]]="Other Expense",Table33[[#This Row],[Account Deposit Amount]]-Table33[[#This Row],[Account Withdrawl Amount]], )</f>
        <v>0</v>
      </c>
    </row>
    <row r="38" spans="1:22">
      <c r="A38" s="70"/>
      <c r="B38" s="64"/>
      <c r="C38" s="69"/>
      <c r="D38" s="111"/>
      <c r="E38" s="112"/>
      <c r="F38" s="113"/>
      <c r="G38" s="95">
        <f>$G$37+$E$38-$F$38</f>
        <v>0</v>
      </c>
      <c r="H38" s="70"/>
      <c r="I38" s="95">
        <f>IF(Table33[[#This Row],[Category]]="Fall Product",Table33[[#This Row],[Account Deposit Amount]]-Table33[[#This Row],[Account Withdrawl Amount]], )</f>
        <v>0</v>
      </c>
      <c r="J38" s="95">
        <f>IF(Table33[[#This Row],[Category]]="Cookies",Table33[[#This Row],[Account Deposit Amount]]-Table33[[#This Row],[Account Withdrawl Amount]], )</f>
        <v>0</v>
      </c>
      <c r="K38" s="95">
        <f>IF(Table33[[#This Row],[Category]]="Additional Money Earning Activities",Table33[[#This Row],[Account Deposit Amount]]-Table33[[#This Row],[Account Withdrawl Amount]], )</f>
        <v>0</v>
      </c>
      <c r="L38" s="95">
        <f>IF(Table33[[#This Row],[Category]]="Sponsorships",Table33[[#This Row],[Account Deposit Amount]]-Table33[[#This Row],[Account Withdrawl Amount]], )</f>
        <v>0</v>
      </c>
      <c r="M38" s="95">
        <f>IF(Table33[[#This Row],[Category]]="Troop Dues",Table33[[#This Row],[Account Deposit Amount]]-Table33[[#This Row],[Account Withdrawl Amount]], )</f>
        <v>0</v>
      </c>
      <c r="N38" s="95">
        <f>IF(Table33[[#This Row],[Category]]="Other Income",Table33[[#This Row],[Account Deposit Amount]]-Table33[[#This Row],[Account Withdrawl Amount]], )</f>
        <v>0</v>
      </c>
      <c r="O38" s="95">
        <f>IF(Table33[[#This Row],[Category]]="Registration",Table33[[#This Row],[Account Deposit Amount]]-Table33[[#This Row],[Account Withdrawl Amount]], )</f>
        <v>0</v>
      </c>
      <c r="P38" s="95">
        <f>IF(Table33[[#This Row],[Category]]="Insignia",Table33[[#This Row],[Account Deposit Amount]]-Table33[[#This Row],[Account Withdrawl Amount]], )</f>
        <v>0</v>
      </c>
      <c r="Q38" s="95">
        <f>IF(Table33[[#This Row],[Category]]="Activities/Program",Table33[[#This Row],[Account Deposit Amount]]-Table33[[#This Row],[Account Withdrawl Amount]], )</f>
        <v>0</v>
      </c>
      <c r="R38" s="95">
        <f>IF(Table33[[#This Row],[Category]]="Travel",Table33[[#This Row],[Account Deposit Amount]]-Table33[[#This Row],[Account Withdrawl Amount]], )</f>
        <v>0</v>
      </c>
      <c r="S38" s="95">
        <f>IF(Table33[[#This Row],[Category]]="Parties Food &amp; Beverages",Table33[[#This Row],[Account Deposit Amount]]-Table33[[#This Row],[Account Withdrawl Amount]], )</f>
        <v>0</v>
      </c>
      <c r="T38" s="95">
        <f>IF(Table33[[#This Row],[Category]]="Service Projects Donation",Table33[[#This Row],[Account Deposit Amount]]-Table33[[#This Row],[Account Withdrawl Amount]], )</f>
        <v>0</v>
      </c>
      <c r="U38" s="95">
        <f>IF(Table33[[#This Row],[Category]]="Cookie Debt",Table33[[#This Row],[Account Deposit Amount]]-Table33[[#This Row],[Account Withdrawl Amount]], )</f>
        <v>0</v>
      </c>
      <c r="V38" s="95">
        <f>IF(Table33[[#This Row],[Category]]="Other Expense",Table33[[#This Row],[Account Deposit Amount]]-Table33[[#This Row],[Account Withdrawl Amount]], )</f>
        <v>0</v>
      </c>
    </row>
    <row r="39" spans="1:22">
      <c r="A39" s="70"/>
      <c r="B39" s="64"/>
      <c r="C39" s="69"/>
      <c r="D39" s="111"/>
      <c r="E39" s="112"/>
      <c r="F39" s="113"/>
      <c r="G39" s="95">
        <f>$G$38+$E$39-$F$39</f>
        <v>0</v>
      </c>
      <c r="H39" s="70"/>
      <c r="I39" s="95">
        <f>IF(Table33[[#This Row],[Category]]="Fall Product",Table33[[#This Row],[Account Deposit Amount]]-Table33[[#This Row],[Account Withdrawl Amount]], )</f>
        <v>0</v>
      </c>
      <c r="J39" s="95">
        <f>IF(Table33[[#This Row],[Category]]="Cookies",Table33[[#This Row],[Account Deposit Amount]]-Table33[[#This Row],[Account Withdrawl Amount]], )</f>
        <v>0</v>
      </c>
      <c r="K39" s="95">
        <f>IF(Table33[[#This Row],[Category]]="Additional Money Earning Activities",Table33[[#This Row],[Account Deposit Amount]]-Table33[[#This Row],[Account Withdrawl Amount]], )</f>
        <v>0</v>
      </c>
      <c r="L39" s="95">
        <f>IF(Table33[[#This Row],[Category]]="Sponsorships",Table33[[#This Row],[Account Deposit Amount]]-Table33[[#This Row],[Account Withdrawl Amount]], )</f>
        <v>0</v>
      </c>
      <c r="M39" s="95">
        <f>IF(Table33[[#This Row],[Category]]="Troop Dues",Table33[[#This Row],[Account Deposit Amount]]-Table33[[#This Row],[Account Withdrawl Amount]], )</f>
        <v>0</v>
      </c>
      <c r="N39" s="95">
        <f>IF(Table33[[#This Row],[Category]]="Other Income",Table33[[#This Row],[Account Deposit Amount]]-Table33[[#This Row],[Account Withdrawl Amount]], )</f>
        <v>0</v>
      </c>
      <c r="O39" s="95">
        <f>IF(Table33[[#This Row],[Category]]="Registration",Table33[[#This Row],[Account Deposit Amount]]-Table33[[#This Row],[Account Withdrawl Amount]], )</f>
        <v>0</v>
      </c>
      <c r="P39" s="95">
        <f>IF(Table33[[#This Row],[Category]]="Insignia",Table33[[#This Row],[Account Deposit Amount]]-Table33[[#This Row],[Account Withdrawl Amount]], )</f>
        <v>0</v>
      </c>
      <c r="Q39" s="95">
        <f>IF(Table33[[#This Row],[Category]]="Activities/Program",Table33[[#This Row],[Account Deposit Amount]]-Table33[[#This Row],[Account Withdrawl Amount]], )</f>
        <v>0</v>
      </c>
      <c r="R39" s="95">
        <f>IF(Table33[[#This Row],[Category]]="Travel",Table33[[#This Row],[Account Deposit Amount]]-Table33[[#This Row],[Account Withdrawl Amount]], )</f>
        <v>0</v>
      </c>
      <c r="S39" s="95">
        <f>IF(Table33[[#This Row],[Category]]="Parties Food &amp; Beverages",Table33[[#This Row],[Account Deposit Amount]]-Table33[[#This Row],[Account Withdrawl Amount]], )</f>
        <v>0</v>
      </c>
      <c r="T39" s="95">
        <f>IF(Table33[[#This Row],[Category]]="Service Projects Donation",Table33[[#This Row],[Account Deposit Amount]]-Table33[[#This Row],[Account Withdrawl Amount]], )</f>
        <v>0</v>
      </c>
      <c r="U39" s="95">
        <f>IF(Table33[[#This Row],[Category]]="Cookie Debt",Table33[[#This Row],[Account Deposit Amount]]-Table33[[#This Row],[Account Withdrawl Amount]], )</f>
        <v>0</v>
      </c>
      <c r="V39" s="95">
        <f>IF(Table33[[#This Row],[Category]]="Other Expense",Table33[[#This Row],[Account Deposit Amount]]-Table33[[#This Row],[Account Withdrawl Amount]], )</f>
        <v>0</v>
      </c>
    </row>
    <row r="40" spans="1:22">
      <c r="A40" s="70"/>
      <c r="B40" s="64"/>
      <c r="C40" s="69"/>
      <c r="D40" s="111"/>
      <c r="E40" s="112"/>
      <c r="F40" s="113"/>
      <c r="G40" s="95">
        <f>$G$39+$E$40-$F$40</f>
        <v>0</v>
      </c>
      <c r="H40" s="70"/>
      <c r="I40" s="95">
        <f>IF(Table33[[#This Row],[Category]]="Fall Product",Table33[[#This Row],[Account Deposit Amount]]-Table33[[#This Row],[Account Withdrawl Amount]], )</f>
        <v>0</v>
      </c>
      <c r="J40" s="95">
        <f>IF(Table33[[#This Row],[Category]]="Cookies",Table33[[#This Row],[Account Deposit Amount]]-Table33[[#This Row],[Account Withdrawl Amount]], )</f>
        <v>0</v>
      </c>
      <c r="K40" s="95">
        <f>IF(Table33[[#This Row],[Category]]="Additional Money Earning Activities",Table33[[#This Row],[Account Deposit Amount]]-Table33[[#This Row],[Account Withdrawl Amount]], )</f>
        <v>0</v>
      </c>
      <c r="L40" s="95">
        <f>IF(Table33[[#This Row],[Category]]="Sponsorships",Table33[[#This Row],[Account Deposit Amount]]-Table33[[#This Row],[Account Withdrawl Amount]], )</f>
        <v>0</v>
      </c>
      <c r="M40" s="95">
        <f>IF(Table33[[#This Row],[Category]]="Troop Dues",Table33[[#This Row],[Account Deposit Amount]]-Table33[[#This Row],[Account Withdrawl Amount]], )</f>
        <v>0</v>
      </c>
      <c r="N40" s="95">
        <f>IF(Table33[[#This Row],[Category]]="Other Income",Table33[[#This Row],[Account Deposit Amount]]-Table33[[#This Row],[Account Withdrawl Amount]], )</f>
        <v>0</v>
      </c>
      <c r="O40" s="95">
        <f>IF(Table33[[#This Row],[Category]]="Registration",Table33[[#This Row],[Account Deposit Amount]]-Table33[[#This Row],[Account Withdrawl Amount]], )</f>
        <v>0</v>
      </c>
      <c r="P40" s="95">
        <f>IF(Table33[[#This Row],[Category]]="Insignia",Table33[[#This Row],[Account Deposit Amount]]-Table33[[#This Row],[Account Withdrawl Amount]], )</f>
        <v>0</v>
      </c>
      <c r="Q40" s="95">
        <f>IF(Table33[[#This Row],[Category]]="Activities/Program",Table33[[#This Row],[Account Deposit Amount]]-Table33[[#This Row],[Account Withdrawl Amount]], )</f>
        <v>0</v>
      </c>
      <c r="R40" s="95">
        <f>IF(Table33[[#This Row],[Category]]="Travel",Table33[[#This Row],[Account Deposit Amount]]-Table33[[#This Row],[Account Withdrawl Amount]], )</f>
        <v>0</v>
      </c>
      <c r="S40" s="95">
        <f>IF(Table33[[#This Row],[Category]]="Parties Food &amp; Beverages",Table33[[#This Row],[Account Deposit Amount]]-Table33[[#This Row],[Account Withdrawl Amount]], )</f>
        <v>0</v>
      </c>
      <c r="T40" s="95">
        <f>IF(Table33[[#This Row],[Category]]="Service Projects Donation",Table33[[#This Row],[Account Deposit Amount]]-Table33[[#This Row],[Account Withdrawl Amount]], )</f>
        <v>0</v>
      </c>
      <c r="U40" s="95">
        <f>IF(Table33[[#This Row],[Category]]="Cookie Debt",Table33[[#This Row],[Account Deposit Amount]]-Table33[[#This Row],[Account Withdrawl Amount]], )</f>
        <v>0</v>
      </c>
      <c r="V40" s="95">
        <f>IF(Table33[[#This Row],[Category]]="Other Expense",Table33[[#This Row],[Account Deposit Amount]]-Table33[[#This Row],[Account Withdrawl Amount]], )</f>
        <v>0</v>
      </c>
    </row>
    <row r="41" spans="1:22">
      <c r="A41" s="70"/>
      <c r="B41" s="64"/>
      <c r="C41" s="69"/>
      <c r="D41" s="111"/>
      <c r="E41" s="112"/>
      <c r="F41" s="113"/>
      <c r="G41" s="95">
        <f>$G$40+$E$41-$F$41</f>
        <v>0</v>
      </c>
      <c r="H41" s="70"/>
      <c r="I41" s="95">
        <f>IF(Table33[[#This Row],[Category]]="Fall Product",Table33[[#This Row],[Account Deposit Amount]]-Table33[[#This Row],[Account Withdrawl Amount]], )</f>
        <v>0</v>
      </c>
      <c r="J41" s="95">
        <f>IF(Table33[[#This Row],[Category]]="Cookies",Table33[[#This Row],[Account Deposit Amount]]-Table33[[#This Row],[Account Withdrawl Amount]], )</f>
        <v>0</v>
      </c>
      <c r="K41" s="95">
        <f>IF(Table33[[#This Row],[Category]]="Additional Money Earning Activities",Table33[[#This Row],[Account Deposit Amount]]-Table33[[#This Row],[Account Withdrawl Amount]], )</f>
        <v>0</v>
      </c>
      <c r="L41" s="95">
        <f>IF(Table33[[#This Row],[Category]]="Sponsorships",Table33[[#This Row],[Account Deposit Amount]]-Table33[[#This Row],[Account Withdrawl Amount]], )</f>
        <v>0</v>
      </c>
      <c r="M41" s="95">
        <f>IF(Table33[[#This Row],[Category]]="Troop Dues",Table33[[#This Row],[Account Deposit Amount]]-Table33[[#This Row],[Account Withdrawl Amount]], )</f>
        <v>0</v>
      </c>
      <c r="N41" s="95">
        <f>IF(Table33[[#This Row],[Category]]="Other Income",Table33[[#This Row],[Account Deposit Amount]]-Table33[[#This Row],[Account Withdrawl Amount]], )</f>
        <v>0</v>
      </c>
      <c r="O41" s="95">
        <f>IF(Table33[[#This Row],[Category]]="Registration",Table33[[#This Row],[Account Deposit Amount]]-Table33[[#This Row],[Account Withdrawl Amount]], )</f>
        <v>0</v>
      </c>
      <c r="P41" s="95">
        <f>IF(Table33[[#This Row],[Category]]="Insignia",Table33[[#This Row],[Account Deposit Amount]]-Table33[[#This Row],[Account Withdrawl Amount]], )</f>
        <v>0</v>
      </c>
      <c r="Q41" s="95">
        <f>IF(Table33[[#This Row],[Category]]="Activities/Program",Table33[[#This Row],[Account Deposit Amount]]-Table33[[#This Row],[Account Withdrawl Amount]], )</f>
        <v>0</v>
      </c>
      <c r="R41" s="95">
        <f>IF(Table33[[#This Row],[Category]]="Travel",Table33[[#This Row],[Account Deposit Amount]]-Table33[[#This Row],[Account Withdrawl Amount]], )</f>
        <v>0</v>
      </c>
      <c r="S41" s="95">
        <f>IF(Table33[[#This Row],[Category]]="Parties Food &amp; Beverages",Table33[[#This Row],[Account Deposit Amount]]-Table33[[#This Row],[Account Withdrawl Amount]], )</f>
        <v>0</v>
      </c>
      <c r="T41" s="95">
        <f>IF(Table33[[#This Row],[Category]]="Service Projects Donation",Table33[[#This Row],[Account Deposit Amount]]-Table33[[#This Row],[Account Withdrawl Amount]], )</f>
        <v>0</v>
      </c>
      <c r="U41" s="95">
        <f>IF(Table33[[#This Row],[Category]]="Cookie Debt",Table33[[#This Row],[Account Deposit Amount]]-Table33[[#This Row],[Account Withdrawl Amount]], )</f>
        <v>0</v>
      </c>
      <c r="V41" s="95">
        <f>IF(Table33[[#This Row],[Category]]="Other Expense",Table33[[#This Row],[Account Deposit Amount]]-Table33[[#This Row],[Account Withdrawl Amount]], )</f>
        <v>0</v>
      </c>
    </row>
    <row r="42" spans="1:22">
      <c r="A42" s="70"/>
      <c r="B42" s="64"/>
      <c r="C42" s="69"/>
      <c r="D42" s="111"/>
      <c r="E42" s="112"/>
      <c r="F42" s="113"/>
      <c r="G42" s="95">
        <f>$G$41+$E$42-$F$42</f>
        <v>0</v>
      </c>
      <c r="H42" s="70"/>
      <c r="I42" s="95">
        <f>IF(Table33[[#This Row],[Category]]="Fall Product",Table33[[#This Row],[Account Deposit Amount]]-Table33[[#This Row],[Account Withdrawl Amount]], )</f>
        <v>0</v>
      </c>
      <c r="J42" s="95">
        <f>IF(Table33[[#This Row],[Category]]="Cookies",Table33[[#This Row],[Account Deposit Amount]]-Table33[[#This Row],[Account Withdrawl Amount]], )</f>
        <v>0</v>
      </c>
      <c r="K42" s="95">
        <f>IF(Table33[[#This Row],[Category]]="Additional Money Earning Activities",Table33[[#This Row],[Account Deposit Amount]]-Table33[[#This Row],[Account Withdrawl Amount]], )</f>
        <v>0</v>
      </c>
      <c r="L42" s="95">
        <f>IF(Table33[[#This Row],[Category]]="Sponsorships",Table33[[#This Row],[Account Deposit Amount]]-Table33[[#This Row],[Account Withdrawl Amount]], )</f>
        <v>0</v>
      </c>
      <c r="M42" s="95">
        <f>IF(Table33[[#This Row],[Category]]="Troop Dues",Table33[[#This Row],[Account Deposit Amount]]-Table33[[#This Row],[Account Withdrawl Amount]], )</f>
        <v>0</v>
      </c>
      <c r="N42" s="95">
        <f>IF(Table33[[#This Row],[Category]]="Other Income",Table33[[#This Row],[Account Deposit Amount]]-Table33[[#This Row],[Account Withdrawl Amount]], )</f>
        <v>0</v>
      </c>
      <c r="O42" s="95">
        <f>IF(Table33[[#This Row],[Category]]="Registration",Table33[[#This Row],[Account Deposit Amount]]-Table33[[#This Row],[Account Withdrawl Amount]], )</f>
        <v>0</v>
      </c>
      <c r="P42" s="95">
        <f>IF(Table33[[#This Row],[Category]]="Insignia",Table33[[#This Row],[Account Deposit Amount]]-Table33[[#This Row],[Account Withdrawl Amount]], )</f>
        <v>0</v>
      </c>
      <c r="Q42" s="95">
        <f>IF(Table33[[#This Row],[Category]]="Activities/Program",Table33[[#This Row],[Account Deposit Amount]]-Table33[[#This Row],[Account Withdrawl Amount]], )</f>
        <v>0</v>
      </c>
      <c r="R42" s="95">
        <f>IF(Table33[[#This Row],[Category]]="Travel",Table33[[#This Row],[Account Deposit Amount]]-Table33[[#This Row],[Account Withdrawl Amount]], )</f>
        <v>0</v>
      </c>
      <c r="S42" s="95">
        <f>IF(Table33[[#This Row],[Category]]="Parties Food &amp; Beverages",Table33[[#This Row],[Account Deposit Amount]]-Table33[[#This Row],[Account Withdrawl Amount]], )</f>
        <v>0</v>
      </c>
      <c r="T42" s="95">
        <f>IF(Table33[[#This Row],[Category]]="Service Projects Donation",Table33[[#This Row],[Account Deposit Amount]]-Table33[[#This Row],[Account Withdrawl Amount]], )</f>
        <v>0</v>
      </c>
      <c r="U42" s="95">
        <f>IF(Table33[[#This Row],[Category]]="Cookie Debt",Table33[[#This Row],[Account Deposit Amount]]-Table33[[#This Row],[Account Withdrawl Amount]], )</f>
        <v>0</v>
      </c>
      <c r="V42" s="95">
        <f>IF(Table33[[#This Row],[Category]]="Other Expense",Table33[[#This Row],[Account Deposit Amount]]-Table33[[#This Row],[Account Withdrawl Amount]], )</f>
        <v>0</v>
      </c>
    </row>
    <row r="43" spans="1:22">
      <c r="A43" s="70"/>
      <c r="B43" s="64"/>
      <c r="C43" s="69"/>
      <c r="D43" s="111"/>
      <c r="E43" s="112"/>
      <c r="F43" s="113"/>
      <c r="G43" s="95">
        <f>$G$42+$E$43-$F$43</f>
        <v>0</v>
      </c>
      <c r="H43" s="70"/>
      <c r="I43" s="95">
        <f>IF(Table33[[#This Row],[Category]]="Fall Product",Table33[[#This Row],[Account Deposit Amount]]-Table33[[#This Row],[Account Withdrawl Amount]], )</f>
        <v>0</v>
      </c>
      <c r="J43" s="95">
        <f>IF(Table33[[#This Row],[Category]]="Cookies",Table33[[#This Row],[Account Deposit Amount]]-Table33[[#This Row],[Account Withdrawl Amount]], )</f>
        <v>0</v>
      </c>
      <c r="K43" s="95">
        <f>IF(Table33[[#This Row],[Category]]="Additional Money Earning Activities",Table33[[#This Row],[Account Deposit Amount]]-Table33[[#This Row],[Account Withdrawl Amount]], )</f>
        <v>0</v>
      </c>
      <c r="L43" s="95">
        <f>IF(Table33[[#This Row],[Category]]="Sponsorships",Table33[[#This Row],[Account Deposit Amount]]-Table33[[#This Row],[Account Withdrawl Amount]], )</f>
        <v>0</v>
      </c>
      <c r="M43" s="95">
        <f>IF(Table33[[#This Row],[Category]]="Troop Dues",Table33[[#This Row],[Account Deposit Amount]]-Table33[[#This Row],[Account Withdrawl Amount]], )</f>
        <v>0</v>
      </c>
      <c r="N43" s="95">
        <f>IF(Table33[[#This Row],[Category]]="Other Income",Table33[[#This Row],[Account Deposit Amount]]-Table33[[#This Row],[Account Withdrawl Amount]], )</f>
        <v>0</v>
      </c>
      <c r="O43" s="95">
        <f>IF(Table33[[#This Row],[Category]]="Registration",Table33[[#This Row],[Account Deposit Amount]]-Table33[[#This Row],[Account Withdrawl Amount]], )</f>
        <v>0</v>
      </c>
      <c r="P43" s="95">
        <f>IF(Table33[[#This Row],[Category]]="Insignia",Table33[[#This Row],[Account Deposit Amount]]-Table33[[#This Row],[Account Withdrawl Amount]], )</f>
        <v>0</v>
      </c>
      <c r="Q43" s="95">
        <f>IF(Table33[[#This Row],[Category]]="Activities/Program",Table33[[#This Row],[Account Deposit Amount]]-Table33[[#This Row],[Account Withdrawl Amount]], )</f>
        <v>0</v>
      </c>
      <c r="R43" s="95">
        <f>IF(Table33[[#This Row],[Category]]="Travel",Table33[[#This Row],[Account Deposit Amount]]-Table33[[#This Row],[Account Withdrawl Amount]], )</f>
        <v>0</v>
      </c>
      <c r="S43" s="95">
        <f>IF(Table33[[#This Row],[Category]]="Parties Food &amp; Beverages",Table33[[#This Row],[Account Deposit Amount]]-Table33[[#This Row],[Account Withdrawl Amount]], )</f>
        <v>0</v>
      </c>
      <c r="T43" s="95">
        <f>IF(Table33[[#This Row],[Category]]="Service Projects Donation",Table33[[#This Row],[Account Deposit Amount]]-Table33[[#This Row],[Account Withdrawl Amount]], )</f>
        <v>0</v>
      </c>
      <c r="U43" s="95">
        <f>IF(Table33[[#This Row],[Category]]="Cookie Debt",Table33[[#This Row],[Account Deposit Amount]]-Table33[[#This Row],[Account Withdrawl Amount]], )</f>
        <v>0</v>
      </c>
      <c r="V43" s="95">
        <f>IF(Table33[[#This Row],[Category]]="Other Expense",Table33[[#This Row],[Account Deposit Amount]]-Table33[[#This Row],[Account Withdrawl Amount]], )</f>
        <v>0</v>
      </c>
    </row>
    <row r="44" spans="1:22">
      <c r="A44" s="70"/>
      <c r="B44" s="64"/>
      <c r="C44" s="69"/>
      <c r="D44" s="111"/>
      <c r="E44" s="112"/>
      <c r="F44" s="113"/>
      <c r="G44" s="95">
        <f>$G$43+$E$44-$F$44</f>
        <v>0</v>
      </c>
      <c r="H44" s="70"/>
      <c r="I44" s="95">
        <f>IF(Table33[[#This Row],[Category]]="Fall Product",Table33[[#This Row],[Account Deposit Amount]]-Table33[[#This Row],[Account Withdrawl Amount]], )</f>
        <v>0</v>
      </c>
      <c r="J44" s="95">
        <f>IF(Table33[[#This Row],[Category]]="Cookies",Table33[[#This Row],[Account Deposit Amount]]-Table33[[#This Row],[Account Withdrawl Amount]], )</f>
        <v>0</v>
      </c>
      <c r="K44" s="95">
        <f>IF(Table33[[#This Row],[Category]]="Additional Money Earning Activities",Table33[[#This Row],[Account Deposit Amount]]-Table33[[#This Row],[Account Withdrawl Amount]], )</f>
        <v>0</v>
      </c>
      <c r="L44" s="95">
        <f>IF(Table33[[#This Row],[Category]]="Sponsorships",Table33[[#This Row],[Account Deposit Amount]]-Table33[[#This Row],[Account Withdrawl Amount]], )</f>
        <v>0</v>
      </c>
      <c r="M44" s="95">
        <f>IF(Table33[[#This Row],[Category]]="Troop Dues",Table33[[#This Row],[Account Deposit Amount]]-Table33[[#This Row],[Account Withdrawl Amount]], )</f>
        <v>0</v>
      </c>
      <c r="N44" s="95">
        <f>IF(Table33[[#This Row],[Category]]="Other Income",Table33[[#This Row],[Account Deposit Amount]]-Table33[[#This Row],[Account Withdrawl Amount]], )</f>
        <v>0</v>
      </c>
      <c r="O44" s="95">
        <f>IF(Table33[[#This Row],[Category]]="Registration",Table33[[#This Row],[Account Deposit Amount]]-Table33[[#This Row],[Account Withdrawl Amount]], )</f>
        <v>0</v>
      </c>
      <c r="P44" s="95">
        <f>IF(Table33[[#This Row],[Category]]="Insignia",Table33[[#This Row],[Account Deposit Amount]]-Table33[[#This Row],[Account Withdrawl Amount]], )</f>
        <v>0</v>
      </c>
      <c r="Q44" s="95">
        <f>IF(Table33[[#This Row],[Category]]="Activities/Program",Table33[[#This Row],[Account Deposit Amount]]-Table33[[#This Row],[Account Withdrawl Amount]], )</f>
        <v>0</v>
      </c>
      <c r="R44" s="95">
        <f>IF(Table33[[#This Row],[Category]]="Travel",Table33[[#This Row],[Account Deposit Amount]]-Table33[[#This Row],[Account Withdrawl Amount]], )</f>
        <v>0</v>
      </c>
      <c r="S44" s="95">
        <f>IF(Table33[[#This Row],[Category]]="Parties Food &amp; Beverages",Table33[[#This Row],[Account Deposit Amount]]-Table33[[#This Row],[Account Withdrawl Amount]], )</f>
        <v>0</v>
      </c>
      <c r="T44" s="95">
        <f>IF(Table33[[#This Row],[Category]]="Service Projects Donation",Table33[[#This Row],[Account Deposit Amount]]-Table33[[#This Row],[Account Withdrawl Amount]], )</f>
        <v>0</v>
      </c>
      <c r="U44" s="95">
        <f>IF(Table33[[#This Row],[Category]]="Cookie Debt",Table33[[#This Row],[Account Deposit Amount]]-Table33[[#This Row],[Account Withdrawl Amount]], )</f>
        <v>0</v>
      </c>
      <c r="V44" s="95">
        <f>IF(Table33[[#This Row],[Category]]="Other Expense",Table33[[#This Row],[Account Deposit Amount]]-Table33[[#This Row],[Account Withdrawl Amount]], )</f>
        <v>0</v>
      </c>
    </row>
    <row r="45" spans="1:22">
      <c r="A45" s="70"/>
      <c r="B45" s="64"/>
      <c r="C45" s="69"/>
      <c r="D45" s="111"/>
      <c r="E45" s="112"/>
      <c r="F45" s="113"/>
      <c r="G45" s="95">
        <f>$G$44+$E$45-$F$45</f>
        <v>0</v>
      </c>
      <c r="H45" s="70"/>
      <c r="I45" s="95">
        <f>IF(Table33[[#This Row],[Category]]="Fall Product",Table33[[#This Row],[Account Deposit Amount]]-Table33[[#This Row],[Account Withdrawl Amount]], )</f>
        <v>0</v>
      </c>
      <c r="J45" s="95">
        <f>IF(Table33[[#This Row],[Category]]="Cookies",Table33[[#This Row],[Account Deposit Amount]]-Table33[[#This Row],[Account Withdrawl Amount]], )</f>
        <v>0</v>
      </c>
      <c r="K45" s="95">
        <f>IF(Table33[[#This Row],[Category]]="Additional Money Earning Activities",Table33[[#This Row],[Account Deposit Amount]]-Table33[[#This Row],[Account Withdrawl Amount]], )</f>
        <v>0</v>
      </c>
      <c r="L45" s="95">
        <f>IF(Table33[[#This Row],[Category]]="Sponsorships",Table33[[#This Row],[Account Deposit Amount]]-Table33[[#This Row],[Account Withdrawl Amount]], )</f>
        <v>0</v>
      </c>
      <c r="M45" s="95">
        <f>IF(Table33[[#This Row],[Category]]="Troop Dues",Table33[[#This Row],[Account Deposit Amount]]-Table33[[#This Row],[Account Withdrawl Amount]], )</f>
        <v>0</v>
      </c>
      <c r="N45" s="95">
        <f>IF(Table33[[#This Row],[Category]]="Other Income",Table33[[#This Row],[Account Deposit Amount]]-Table33[[#This Row],[Account Withdrawl Amount]], )</f>
        <v>0</v>
      </c>
      <c r="O45" s="95">
        <f>IF(Table33[[#This Row],[Category]]="Registration",Table33[[#This Row],[Account Deposit Amount]]-Table33[[#This Row],[Account Withdrawl Amount]], )</f>
        <v>0</v>
      </c>
      <c r="P45" s="95">
        <f>IF(Table33[[#This Row],[Category]]="Insignia",Table33[[#This Row],[Account Deposit Amount]]-Table33[[#This Row],[Account Withdrawl Amount]], )</f>
        <v>0</v>
      </c>
      <c r="Q45" s="95">
        <f>IF(Table33[[#This Row],[Category]]="Activities/Program",Table33[[#This Row],[Account Deposit Amount]]-Table33[[#This Row],[Account Withdrawl Amount]], )</f>
        <v>0</v>
      </c>
      <c r="R45" s="95">
        <f>IF(Table33[[#This Row],[Category]]="Travel",Table33[[#This Row],[Account Deposit Amount]]-Table33[[#This Row],[Account Withdrawl Amount]], )</f>
        <v>0</v>
      </c>
      <c r="S45" s="95">
        <f>IF(Table33[[#This Row],[Category]]="Parties Food &amp; Beverages",Table33[[#This Row],[Account Deposit Amount]]-Table33[[#This Row],[Account Withdrawl Amount]], )</f>
        <v>0</v>
      </c>
      <c r="T45" s="95">
        <f>IF(Table33[[#This Row],[Category]]="Service Projects Donation",Table33[[#This Row],[Account Deposit Amount]]-Table33[[#This Row],[Account Withdrawl Amount]], )</f>
        <v>0</v>
      </c>
      <c r="U45" s="95">
        <f>IF(Table33[[#This Row],[Category]]="Cookie Debt",Table33[[#This Row],[Account Deposit Amount]]-Table33[[#This Row],[Account Withdrawl Amount]], )</f>
        <v>0</v>
      </c>
      <c r="V45" s="95">
        <f>IF(Table33[[#This Row],[Category]]="Other Expense",Table33[[#This Row],[Account Deposit Amount]]-Table33[[#This Row],[Account Withdrawl Amount]], )</f>
        <v>0</v>
      </c>
    </row>
    <row r="46" spans="1:22">
      <c r="A46" s="70"/>
      <c r="B46" s="64"/>
      <c r="C46" s="69"/>
      <c r="D46" s="111"/>
      <c r="E46" s="112"/>
      <c r="F46" s="113"/>
      <c r="G46" s="95">
        <f>$G$45+$E$46-$F$46</f>
        <v>0</v>
      </c>
      <c r="H46" s="70"/>
      <c r="I46" s="95">
        <f>IF(Table33[[#This Row],[Category]]="Fall Product",Table33[[#This Row],[Account Deposit Amount]]-Table33[[#This Row],[Account Withdrawl Amount]], )</f>
        <v>0</v>
      </c>
      <c r="J46" s="95">
        <f>IF(Table33[[#This Row],[Category]]="Cookies",Table33[[#This Row],[Account Deposit Amount]]-Table33[[#This Row],[Account Withdrawl Amount]], )</f>
        <v>0</v>
      </c>
      <c r="K46" s="95">
        <f>IF(Table33[[#This Row],[Category]]="Additional Money Earning Activities",Table33[[#This Row],[Account Deposit Amount]]-Table33[[#This Row],[Account Withdrawl Amount]], )</f>
        <v>0</v>
      </c>
      <c r="L46" s="95">
        <f>IF(Table33[[#This Row],[Category]]="Sponsorships",Table33[[#This Row],[Account Deposit Amount]]-Table33[[#This Row],[Account Withdrawl Amount]], )</f>
        <v>0</v>
      </c>
      <c r="M46" s="95">
        <f>IF(Table33[[#This Row],[Category]]="Troop Dues",Table33[[#This Row],[Account Deposit Amount]]-Table33[[#This Row],[Account Withdrawl Amount]], )</f>
        <v>0</v>
      </c>
      <c r="N46" s="95">
        <f>IF(Table33[[#This Row],[Category]]="Other Income",Table33[[#This Row],[Account Deposit Amount]]-Table33[[#This Row],[Account Withdrawl Amount]], )</f>
        <v>0</v>
      </c>
      <c r="O46" s="95">
        <f>IF(Table33[[#This Row],[Category]]="Registration",Table33[[#This Row],[Account Deposit Amount]]-Table33[[#This Row],[Account Withdrawl Amount]], )</f>
        <v>0</v>
      </c>
      <c r="P46" s="95">
        <f>IF(Table33[[#This Row],[Category]]="Insignia",Table33[[#This Row],[Account Deposit Amount]]-Table33[[#This Row],[Account Withdrawl Amount]], )</f>
        <v>0</v>
      </c>
      <c r="Q46" s="95">
        <f>IF(Table33[[#This Row],[Category]]="Activities/Program",Table33[[#This Row],[Account Deposit Amount]]-Table33[[#This Row],[Account Withdrawl Amount]], )</f>
        <v>0</v>
      </c>
      <c r="R46" s="95">
        <f>IF(Table33[[#This Row],[Category]]="Travel",Table33[[#This Row],[Account Deposit Amount]]-Table33[[#This Row],[Account Withdrawl Amount]], )</f>
        <v>0</v>
      </c>
      <c r="S46" s="95">
        <f>IF(Table33[[#This Row],[Category]]="Parties Food &amp; Beverages",Table33[[#This Row],[Account Deposit Amount]]-Table33[[#This Row],[Account Withdrawl Amount]], )</f>
        <v>0</v>
      </c>
      <c r="T46" s="95">
        <f>IF(Table33[[#This Row],[Category]]="Service Projects Donation",Table33[[#This Row],[Account Deposit Amount]]-Table33[[#This Row],[Account Withdrawl Amount]], )</f>
        <v>0</v>
      </c>
      <c r="U46" s="95">
        <f>IF(Table33[[#This Row],[Category]]="Cookie Debt",Table33[[#This Row],[Account Deposit Amount]]-Table33[[#This Row],[Account Withdrawl Amount]], )</f>
        <v>0</v>
      </c>
      <c r="V46" s="95">
        <f>IF(Table33[[#This Row],[Category]]="Other Expense",Table33[[#This Row],[Account Deposit Amount]]-Table33[[#This Row],[Account Withdrawl Amount]], )</f>
        <v>0</v>
      </c>
    </row>
    <row r="47" spans="1:22">
      <c r="A47" s="70"/>
      <c r="B47" s="64"/>
      <c r="C47" s="69"/>
      <c r="D47" s="111"/>
      <c r="E47" s="112"/>
      <c r="F47" s="113"/>
      <c r="G47" s="95">
        <f>$G$46+$E$47-$F$47</f>
        <v>0</v>
      </c>
      <c r="H47" s="70"/>
      <c r="I47" s="95">
        <f>IF(Table33[[#This Row],[Category]]="Fall Product",Table33[[#This Row],[Account Deposit Amount]]-Table33[[#This Row],[Account Withdrawl Amount]], )</f>
        <v>0</v>
      </c>
      <c r="J47" s="95">
        <f>IF(Table33[[#This Row],[Category]]="Cookies",Table33[[#This Row],[Account Deposit Amount]]-Table33[[#This Row],[Account Withdrawl Amount]], )</f>
        <v>0</v>
      </c>
      <c r="K47" s="95">
        <f>IF(Table33[[#This Row],[Category]]="Additional Money Earning Activities",Table33[[#This Row],[Account Deposit Amount]]-Table33[[#This Row],[Account Withdrawl Amount]], )</f>
        <v>0</v>
      </c>
      <c r="L47" s="95">
        <f>IF(Table33[[#This Row],[Category]]="Sponsorships",Table33[[#This Row],[Account Deposit Amount]]-Table33[[#This Row],[Account Withdrawl Amount]], )</f>
        <v>0</v>
      </c>
      <c r="M47" s="95">
        <f>IF(Table33[[#This Row],[Category]]="Troop Dues",Table33[[#This Row],[Account Deposit Amount]]-Table33[[#This Row],[Account Withdrawl Amount]], )</f>
        <v>0</v>
      </c>
      <c r="N47" s="95">
        <f>IF(Table33[[#This Row],[Category]]="Other Income",Table33[[#This Row],[Account Deposit Amount]]-Table33[[#This Row],[Account Withdrawl Amount]], )</f>
        <v>0</v>
      </c>
      <c r="O47" s="95">
        <f>IF(Table33[[#This Row],[Category]]="Registration",Table33[[#This Row],[Account Deposit Amount]]-Table33[[#This Row],[Account Withdrawl Amount]], )</f>
        <v>0</v>
      </c>
      <c r="P47" s="95">
        <f>IF(Table33[[#This Row],[Category]]="Insignia",Table33[[#This Row],[Account Deposit Amount]]-Table33[[#This Row],[Account Withdrawl Amount]], )</f>
        <v>0</v>
      </c>
      <c r="Q47" s="95">
        <f>IF(Table33[[#This Row],[Category]]="Activities/Program",Table33[[#This Row],[Account Deposit Amount]]-Table33[[#This Row],[Account Withdrawl Amount]], )</f>
        <v>0</v>
      </c>
      <c r="R47" s="95">
        <f>IF(Table33[[#This Row],[Category]]="Travel",Table33[[#This Row],[Account Deposit Amount]]-Table33[[#This Row],[Account Withdrawl Amount]], )</f>
        <v>0</v>
      </c>
      <c r="S47" s="95">
        <f>IF(Table33[[#This Row],[Category]]="Parties Food &amp; Beverages",Table33[[#This Row],[Account Deposit Amount]]-Table33[[#This Row],[Account Withdrawl Amount]], )</f>
        <v>0</v>
      </c>
      <c r="T47" s="95">
        <f>IF(Table33[[#This Row],[Category]]="Service Projects Donation",Table33[[#This Row],[Account Deposit Amount]]-Table33[[#This Row],[Account Withdrawl Amount]], )</f>
        <v>0</v>
      </c>
      <c r="U47" s="95">
        <f>IF(Table33[[#This Row],[Category]]="Cookie Debt",Table33[[#This Row],[Account Deposit Amount]]-Table33[[#This Row],[Account Withdrawl Amount]], )</f>
        <v>0</v>
      </c>
      <c r="V47" s="95">
        <f>IF(Table33[[#This Row],[Category]]="Other Expense",Table33[[#This Row],[Account Deposit Amount]]-Table33[[#This Row],[Account Withdrawl Amount]], )</f>
        <v>0</v>
      </c>
    </row>
    <row r="48" spans="1:22">
      <c r="A48" s="70"/>
      <c r="B48" s="64"/>
      <c r="C48" s="69"/>
      <c r="D48" s="111"/>
      <c r="E48" s="112"/>
      <c r="F48" s="113"/>
      <c r="G48" s="95">
        <f>$G$47+$E$48-$F$48</f>
        <v>0</v>
      </c>
      <c r="H48" s="70"/>
      <c r="I48" s="95">
        <f>IF(Table33[[#This Row],[Category]]="Fall Product",Table33[[#This Row],[Account Deposit Amount]]-Table33[[#This Row],[Account Withdrawl Amount]], )</f>
        <v>0</v>
      </c>
      <c r="J48" s="95">
        <f>IF(Table33[[#This Row],[Category]]="Cookies",Table33[[#This Row],[Account Deposit Amount]]-Table33[[#This Row],[Account Withdrawl Amount]], )</f>
        <v>0</v>
      </c>
      <c r="K48" s="95">
        <f>IF(Table33[[#This Row],[Category]]="Additional Money Earning Activities",Table33[[#This Row],[Account Deposit Amount]]-Table33[[#This Row],[Account Withdrawl Amount]], )</f>
        <v>0</v>
      </c>
      <c r="L48" s="95">
        <f>IF(Table33[[#This Row],[Category]]="Sponsorships",Table33[[#This Row],[Account Deposit Amount]]-Table33[[#This Row],[Account Withdrawl Amount]], )</f>
        <v>0</v>
      </c>
      <c r="M48" s="95">
        <f>IF(Table33[[#This Row],[Category]]="Troop Dues",Table33[[#This Row],[Account Deposit Amount]]-Table33[[#This Row],[Account Withdrawl Amount]], )</f>
        <v>0</v>
      </c>
      <c r="N48" s="95">
        <f>IF(Table33[[#This Row],[Category]]="Other Income",Table33[[#This Row],[Account Deposit Amount]]-Table33[[#This Row],[Account Withdrawl Amount]], )</f>
        <v>0</v>
      </c>
      <c r="O48" s="95">
        <f>IF(Table33[[#This Row],[Category]]="Registration",Table33[[#This Row],[Account Deposit Amount]]-Table33[[#This Row],[Account Withdrawl Amount]], )</f>
        <v>0</v>
      </c>
      <c r="P48" s="95">
        <f>IF(Table33[[#This Row],[Category]]="Insignia",Table33[[#This Row],[Account Deposit Amount]]-Table33[[#This Row],[Account Withdrawl Amount]], )</f>
        <v>0</v>
      </c>
      <c r="Q48" s="95">
        <f>IF(Table33[[#This Row],[Category]]="Activities/Program",Table33[[#This Row],[Account Deposit Amount]]-Table33[[#This Row],[Account Withdrawl Amount]], )</f>
        <v>0</v>
      </c>
      <c r="R48" s="95">
        <f>IF(Table33[[#This Row],[Category]]="Travel",Table33[[#This Row],[Account Deposit Amount]]-Table33[[#This Row],[Account Withdrawl Amount]], )</f>
        <v>0</v>
      </c>
      <c r="S48" s="95">
        <f>IF(Table33[[#This Row],[Category]]="Parties Food &amp; Beverages",Table33[[#This Row],[Account Deposit Amount]]-Table33[[#This Row],[Account Withdrawl Amount]], )</f>
        <v>0</v>
      </c>
      <c r="T48" s="95">
        <f>IF(Table33[[#This Row],[Category]]="Service Projects Donation",Table33[[#This Row],[Account Deposit Amount]]-Table33[[#This Row],[Account Withdrawl Amount]], )</f>
        <v>0</v>
      </c>
      <c r="U48" s="95">
        <f>IF(Table33[[#This Row],[Category]]="Cookie Debt",Table33[[#This Row],[Account Deposit Amount]]-Table33[[#This Row],[Account Withdrawl Amount]], )</f>
        <v>0</v>
      </c>
      <c r="V48" s="95">
        <f>IF(Table33[[#This Row],[Category]]="Other Expense",Table33[[#This Row],[Account Deposit Amount]]-Table33[[#This Row],[Account Withdrawl Amount]], )</f>
        <v>0</v>
      </c>
    </row>
    <row r="49" spans="1:22">
      <c r="A49" s="70"/>
      <c r="B49" s="64"/>
      <c r="C49" s="69"/>
      <c r="D49" s="111"/>
      <c r="E49" s="112"/>
      <c r="F49" s="113"/>
      <c r="G49" s="95">
        <f>$G$48+$E$49-$F$49</f>
        <v>0</v>
      </c>
      <c r="H49" s="70"/>
      <c r="I49" s="95">
        <f>IF(Table33[[#This Row],[Category]]="Fall Product",Table33[[#This Row],[Account Deposit Amount]]-Table33[[#This Row],[Account Withdrawl Amount]], )</f>
        <v>0</v>
      </c>
      <c r="J49" s="95">
        <f>IF(Table33[[#This Row],[Category]]="Cookies",Table33[[#This Row],[Account Deposit Amount]]-Table33[[#This Row],[Account Withdrawl Amount]], )</f>
        <v>0</v>
      </c>
      <c r="K49" s="95">
        <f>IF(Table33[[#This Row],[Category]]="Additional Money Earning Activities",Table33[[#This Row],[Account Deposit Amount]]-Table33[[#This Row],[Account Withdrawl Amount]], )</f>
        <v>0</v>
      </c>
      <c r="L49" s="95">
        <f>IF(Table33[[#This Row],[Category]]="Sponsorships",Table33[[#This Row],[Account Deposit Amount]]-Table33[[#This Row],[Account Withdrawl Amount]], )</f>
        <v>0</v>
      </c>
      <c r="M49" s="95">
        <f>IF(Table33[[#This Row],[Category]]="Troop Dues",Table33[[#This Row],[Account Deposit Amount]]-Table33[[#This Row],[Account Withdrawl Amount]], )</f>
        <v>0</v>
      </c>
      <c r="N49" s="95">
        <f>IF(Table33[[#This Row],[Category]]="Other Income",Table33[[#This Row],[Account Deposit Amount]]-Table33[[#This Row],[Account Withdrawl Amount]], )</f>
        <v>0</v>
      </c>
      <c r="O49" s="95">
        <f>IF(Table33[[#This Row],[Category]]="Registration",Table33[[#This Row],[Account Deposit Amount]]-Table33[[#This Row],[Account Withdrawl Amount]], )</f>
        <v>0</v>
      </c>
      <c r="P49" s="95">
        <f>IF(Table33[[#This Row],[Category]]="Insignia",Table33[[#This Row],[Account Deposit Amount]]-Table33[[#This Row],[Account Withdrawl Amount]], )</f>
        <v>0</v>
      </c>
      <c r="Q49" s="95">
        <f>IF(Table33[[#This Row],[Category]]="Activities/Program",Table33[[#This Row],[Account Deposit Amount]]-Table33[[#This Row],[Account Withdrawl Amount]], )</f>
        <v>0</v>
      </c>
      <c r="R49" s="95">
        <f>IF(Table33[[#This Row],[Category]]="Travel",Table33[[#This Row],[Account Deposit Amount]]-Table33[[#This Row],[Account Withdrawl Amount]], )</f>
        <v>0</v>
      </c>
      <c r="S49" s="95">
        <f>IF(Table33[[#This Row],[Category]]="Parties Food &amp; Beverages",Table33[[#This Row],[Account Deposit Amount]]-Table33[[#This Row],[Account Withdrawl Amount]], )</f>
        <v>0</v>
      </c>
      <c r="T49" s="95">
        <f>IF(Table33[[#This Row],[Category]]="Service Projects Donation",Table33[[#This Row],[Account Deposit Amount]]-Table33[[#This Row],[Account Withdrawl Amount]], )</f>
        <v>0</v>
      </c>
      <c r="U49" s="95">
        <f>IF(Table33[[#This Row],[Category]]="Cookie Debt",Table33[[#This Row],[Account Deposit Amount]]-Table33[[#This Row],[Account Withdrawl Amount]], )</f>
        <v>0</v>
      </c>
      <c r="V49" s="95">
        <f>IF(Table33[[#This Row],[Category]]="Other Expense",Table33[[#This Row],[Account Deposit Amount]]-Table33[[#This Row],[Account Withdrawl Amount]], )</f>
        <v>0</v>
      </c>
    </row>
    <row r="50" spans="1:22">
      <c r="A50" s="70"/>
      <c r="B50" s="64"/>
      <c r="C50" s="69"/>
      <c r="D50" s="111"/>
      <c r="E50" s="112"/>
      <c r="F50" s="113"/>
      <c r="G50" s="95">
        <f>$G$49+$E$50-$F$50</f>
        <v>0</v>
      </c>
      <c r="H50" s="70"/>
      <c r="I50" s="95">
        <f>IF(Table33[[#This Row],[Category]]="Fall Product",Table33[[#This Row],[Account Deposit Amount]]-Table33[[#This Row],[Account Withdrawl Amount]], )</f>
        <v>0</v>
      </c>
      <c r="J50" s="95">
        <f>IF(Table33[[#This Row],[Category]]="Cookies",Table33[[#This Row],[Account Deposit Amount]]-Table33[[#This Row],[Account Withdrawl Amount]], )</f>
        <v>0</v>
      </c>
      <c r="K50" s="95">
        <f>IF(Table33[[#This Row],[Category]]="Additional Money Earning Activities",Table33[[#This Row],[Account Deposit Amount]]-Table33[[#This Row],[Account Withdrawl Amount]], )</f>
        <v>0</v>
      </c>
      <c r="L50" s="95">
        <f>IF(Table33[[#This Row],[Category]]="Sponsorships",Table33[[#This Row],[Account Deposit Amount]]-Table33[[#This Row],[Account Withdrawl Amount]], )</f>
        <v>0</v>
      </c>
      <c r="M50" s="95">
        <f>IF(Table33[[#This Row],[Category]]="Troop Dues",Table33[[#This Row],[Account Deposit Amount]]-Table33[[#This Row],[Account Withdrawl Amount]], )</f>
        <v>0</v>
      </c>
      <c r="N50" s="95">
        <f>IF(Table33[[#This Row],[Category]]="Other Income",Table33[[#This Row],[Account Deposit Amount]]-Table33[[#This Row],[Account Withdrawl Amount]], )</f>
        <v>0</v>
      </c>
      <c r="O50" s="95">
        <f>IF(Table33[[#This Row],[Category]]="Registration",Table33[[#This Row],[Account Deposit Amount]]-Table33[[#This Row],[Account Withdrawl Amount]], )</f>
        <v>0</v>
      </c>
      <c r="P50" s="95">
        <f>IF(Table33[[#This Row],[Category]]="Insignia",Table33[[#This Row],[Account Deposit Amount]]-Table33[[#This Row],[Account Withdrawl Amount]], )</f>
        <v>0</v>
      </c>
      <c r="Q50" s="95">
        <f>IF(Table33[[#This Row],[Category]]="Activities/Program",Table33[[#This Row],[Account Deposit Amount]]-Table33[[#This Row],[Account Withdrawl Amount]], )</f>
        <v>0</v>
      </c>
      <c r="R50" s="95">
        <f>IF(Table33[[#This Row],[Category]]="Travel",Table33[[#This Row],[Account Deposit Amount]]-Table33[[#This Row],[Account Withdrawl Amount]], )</f>
        <v>0</v>
      </c>
      <c r="S50" s="95">
        <f>IF(Table33[[#This Row],[Category]]="Parties Food &amp; Beverages",Table33[[#This Row],[Account Deposit Amount]]-Table33[[#This Row],[Account Withdrawl Amount]], )</f>
        <v>0</v>
      </c>
      <c r="T50" s="95">
        <f>IF(Table33[[#This Row],[Category]]="Service Projects Donation",Table33[[#This Row],[Account Deposit Amount]]-Table33[[#This Row],[Account Withdrawl Amount]], )</f>
        <v>0</v>
      </c>
      <c r="U50" s="95">
        <f>IF(Table33[[#This Row],[Category]]="Cookie Debt",Table33[[#This Row],[Account Deposit Amount]]-Table33[[#This Row],[Account Withdrawl Amount]], )</f>
        <v>0</v>
      </c>
      <c r="V50" s="95">
        <f>IF(Table33[[#This Row],[Category]]="Other Expense",Table33[[#This Row],[Account Deposit Amount]]-Table33[[#This Row],[Account Withdrawl Amount]], )</f>
        <v>0</v>
      </c>
    </row>
    <row r="51" spans="1:22">
      <c r="A51" s="70"/>
      <c r="B51" s="64"/>
      <c r="C51" s="69"/>
      <c r="D51" s="111"/>
      <c r="E51" s="112"/>
      <c r="F51" s="113"/>
      <c r="G51" s="95">
        <f>$G$50+$E$51-$F$51</f>
        <v>0</v>
      </c>
      <c r="H51" s="70"/>
      <c r="I51" s="95">
        <f>IF(Table33[[#This Row],[Category]]="Fall Product",Table33[[#This Row],[Account Deposit Amount]]-Table33[[#This Row],[Account Withdrawl Amount]], )</f>
        <v>0</v>
      </c>
      <c r="J51" s="95">
        <f>IF(Table33[[#This Row],[Category]]="Cookies",Table33[[#This Row],[Account Deposit Amount]]-Table33[[#This Row],[Account Withdrawl Amount]], )</f>
        <v>0</v>
      </c>
      <c r="K51" s="95">
        <f>IF(Table33[[#This Row],[Category]]="Additional Money Earning Activities",Table33[[#This Row],[Account Deposit Amount]]-Table33[[#This Row],[Account Withdrawl Amount]], )</f>
        <v>0</v>
      </c>
      <c r="L51" s="95">
        <f>IF(Table33[[#This Row],[Category]]="Sponsorships",Table33[[#This Row],[Account Deposit Amount]]-Table33[[#This Row],[Account Withdrawl Amount]], )</f>
        <v>0</v>
      </c>
      <c r="M51" s="95">
        <f>IF(Table33[[#This Row],[Category]]="Troop Dues",Table33[[#This Row],[Account Deposit Amount]]-Table33[[#This Row],[Account Withdrawl Amount]], )</f>
        <v>0</v>
      </c>
      <c r="N51" s="95">
        <f>IF(Table33[[#This Row],[Category]]="Other Income",Table33[[#This Row],[Account Deposit Amount]]-Table33[[#This Row],[Account Withdrawl Amount]], )</f>
        <v>0</v>
      </c>
      <c r="O51" s="95">
        <f>IF(Table33[[#This Row],[Category]]="Registration",Table33[[#This Row],[Account Deposit Amount]]-Table33[[#This Row],[Account Withdrawl Amount]], )</f>
        <v>0</v>
      </c>
      <c r="P51" s="95">
        <f>IF(Table33[[#This Row],[Category]]="Insignia",Table33[[#This Row],[Account Deposit Amount]]-Table33[[#This Row],[Account Withdrawl Amount]], )</f>
        <v>0</v>
      </c>
      <c r="Q51" s="95">
        <f>IF(Table33[[#This Row],[Category]]="Activities/Program",Table33[[#This Row],[Account Deposit Amount]]-Table33[[#This Row],[Account Withdrawl Amount]], )</f>
        <v>0</v>
      </c>
      <c r="R51" s="95">
        <f>IF(Table33[[#This Row],[Category]]="Travel",Table33[[#This Row],[Account Deposit Amount]]-Table33[[#This Row],[Account Withdrawl Amount]], )</f>
        <v>0</v>
      </c>
      <c r="S51" s="95">
        <f>IF(Table33[[#This Row],[Category]]="Parties Food &amp; Beverages",Table33[[#This Row],[Account Deposit Amount]]-Table33[[#This Row],[Account Withdrawl Amount]], )</f>
        <v>0</v>
      </c>
      <c r="T51" s="95">
        <f>IF(Table33[[#This Row],[Category]]="Service Projects Donation",Table33[[#This Row],[Account Deposit Amount]]-Table33[[#This Row],[Account Withdrawl Amount]], )</f>
        <v>0</v>
      </c>
      <c r="U51" s="95">
        <f>IF(Table33[[#This Row],[Category]]="Cookie Debt",Table33[[#This Row],[Account Deposit Amount]]-Table33[[#This Row],[Account Withdrawl Amount]], )</f>
        <v>0</v>
      </c>
      <c r="V51" s="95">
        <f>IF(Table33[[#This Row],[Category]]="Other Expense",Table33[[#This Row],[Account Deposit Amount]]-Table33[[#This Row],[Account Withdrawl Amount]], )</f>
        <v>0</v>
      </c>
    </row>
    <row r="52" spans="1:22">
      <c r="A52" s="70"/>
      <c r="B52" s="64"/>
      <c r="C52" s="69"/>
      <c r="D52" s="111"/>
      <c r="E52" s="112"/>
      <c r="F52" s="113"/>
      <c r="G52" s="95">
        <f>$G$51+$E$52-$F$52</f>
        <v>0</v>
      </c>
      <c r="H52" s="70"/>
      <c r="I52" s="95">
        <f>IF(Table33[[#This Row],[Category]]="Fall Product",Table33[[#This Row],[Account Deposit Amount]]-Table33[[#This Row],[Account Withdrawl Amount]], )</f>
        <v>0</v>
      </c>
      <c r="J52" s="95">
        <f>IF(Table33[[#This Row],[Category]]="Cookies",Table33[[#This Row],[Account Deposit Amount]]-Table33[[#This Row],[Account Withdrawl Amount]], )</f>
        <v>0</v>
      </c>
      <c r="K52" s="95">
        <f>IF(Table33[[#This Row],[Category]]="Additional Money Earning Activities",Table33[[#This Row],[Account Deposit Amount]]-Table33[[#This Row],[Account Withdrawl Amount]], )</f>
        <v>0</v>
      </c>
      <c r="L52" s="95">
        <f>IF(Table33[[#This Row],[Category]]="Sponsorships",Table33[[#This Row],[Account Deposit Amount]]-Table33[[#This Row],[Account Withdrawl Amount]], )</f>
        <v>0</v>
      </c>
      <c r="M52" s="95">
        <f>IF(Table33[[#This Row],[Category]]="Troop Dues",Table33[[#This Row],[Account Deposit Amount]]-Table33[[#This Row],[Account Withdrawl Amount]], )</f>
        <v>0</v>
      </c>
      <c r="N52" s="95">
        <f>IF(Table33[[#This Row],[Category]]="Other Income",Table33[[#This Row],[Account Deposit Amount]]-Table33[[#This Row],[Account Withdrawl Amount]], )</f>
        <v>0</v>
      </c>
      <c r="O52" s="95">
        <f>IF(Table33[[#This Row],[Category]]="Registration",Table33[[#This Row],[Account Deposit Amount]]-Table33[[#This Row],[Account Withdrawl Amount]], )</f>
        <v>0</v>
      </c>
      <c r="P52" s="95">
        <f>IF(Table33[[#This Row],[Category]]="Insignia",Table33[[#This Row],[Account Deposit Amount]]-Table33[[#This Row],[Account Withdrawl Amount]], )</f>
        <v>0</v>
      </c>
      <c r="Q52" s="95">
        <f>IF(Table33[[#This Row],[Category]]="Activities/Program",Table33[[#This Row],[Account Deposit Amount]]-Table33[[#This Row],[Account Withdrawl Amount]], )</f>
        <v>0</v>
      </c>
      <c r="R52" s="95">
        <f>IF(Table33[[#This Row],[Category]]="Travel",Table33[[#This Row],[Account Deposit Amount]]-Table33[[#This Row],[Account Withdrawl Amount]], )</f>
        <v>0</v>
      </c>
      <c r="S52" s="95">
        <f>IF(Table33[[#This Row],[Category]]="Parties Food &amp; Beverages",Table33[[#This Row],[Account Deposit Amount]]-Table33[[#This Row],[Account Withdrawl Amount]], )</f>
        <v>0</v>
      </c>
      <c r="T52" s="95">
        <f>IF(Table33[[#This Row],[Category]]="Service Projects Donation",Table33[[#This Row],[Account Deposit Amount]]-Table33[[#This Row],[Account Withdrawl Amount]], )</f>
        <v>0</v>
      </c>
      <c r="U52" s="95">
        <f>IF(Table33[[#This Row],[Category]]="Cookie Debt",Table33[[#This Row],[Account Deposit Amount]]-Table33[[#This Row],[Account Withdrawl Amount]], )</f>
        <v>0</v>
      </c>
      <c r="V52" s="95">
        <f>IF(Table33[[#This Row],[Category]]="Other Expense",Table33[[#This Row],[Account Deposit Amount]]-Table33[[#This Row],[Account Withdrawl Amount]], )</f>
        <v>0</v>
      </c>
    </row>
    <row r="53" spans="1:22">
      <c r="A53" s="70"/>
      <c r="B53" s="64"/>
      <c r="C53" s="69"/>
      <c r="D53" s="111"/>
      <c r="E53" s="112"/>
      <c r="F53" s="113"/>
      <c r="G53" s="95">
        <f>$G$52+$E$53-$F$53</f>
        <v>0</v>
      </c>
      <c r="H53" s="70"/>
      <c r="I53" s="95">
        <f>IF(Table33[[#This Row],[Category]]="Fall Product",Table33[[#This Row],[Account Deposit Amount]]-Table33[[#This Row],[Account Withdrawl Amount]], )</f>
        <v>0</v>
      </c>
      <c r="J53" s="95">
        <f>IF(Table33[[#This Row],[Category]]="Cookies",Table33[[#This Row],[Account Deposit Amount]]-Table33[[#This Row],[Account Withdrawl Amount]], )</f>
        <v>0</v>
      </c>
      <c r="K53" s="95">
        <f>IF(Table33[[#This Row],[Category]]="Additional Money Earning Activities",Table33[[#This Row],[Account Deposit Amount]]-Table33[[#This Row],[Account Withdrawl Amount]], )</f>
        <v>0</v>
      </c>
      <c r="L53" s="95">
        <f>IF(Table33[[#This Row],[Category]]="Sponsorships",Table33[[#This Row],[Account Deposit Amount]]-Table33[[#This Row],[Account Withdrawl Amount]], )</f>
        <v>0</v>
      </c>
      <c r="M53" s="95">
        <f>IF(Table33[[#This Row],[Category]]="Troop Dues",Table33[[#This Row],[Account Deposit Amount]]-Table33[[#This Row],[Account Withdrawl Amount]], )</f>
        <v>0</v>
      </c>
      <c r="N53" s="95">
        <f>IF(Table33[[#This Row],[Category]]="Other Income",Table33[[#This Row],[Account Deposit Amount]]-Table33[[#This Row],[Account Withdrawl Amount]], )</f>
        <v>0</v>
      </c>
      <c r="O53" s="95">
        <f>IF(Table33[[#This Row],[Category]]="Registration",Table33[[#This Row],[Account Deposit Amount]]-Table33[[#This Row],[Account Withdrawl Amount]], )</f>
        <v>0</v>
      </c>
      <c r="P53" s="95">
        <f>IF(Table33[[#This Row],[Category]]="Insignia",Table33[[#This Row],[Account Deposit Amount]]-Table33[[#This Row],[Account Withdrawl Amount]], )</f>
        <v>0</v>
      </c>
      <c r="Q53" s="95">
        <f>IF(Table33[[#This Row],[Category]]="Activities/Program",Table33[[#This Row],[Account Deposit Amount]]-Table33[[#This Row],[Account Withdrawl Amount]], )</f>
        <v>0</v>
      </c>
      <c r="R53" s="95">
        <f>IF(Table33[[#This Row],[Category]]="Travel",Table33[[#This Row],[Account Deposit Amount]]-Table33[[#This Row],[Account Withdrawl Amount]], )</f>
        <v>0</v>
      </c>
      <c r="S53" s="95">
        <f>IF(Table33[[#This Row],[Category]]="Parties Food &amp; Beverages",Table33[[#This Row],[Account Deposit Amount]]-Table33[[#This Row],[Account Withdrawl Amount]], )</f>
        <v>0</v>
      </c>
      <c r="T53" s="95">
        <f>IF(Table33[[#This Row],[Category]]="Service Projects Donation",Table33[[#This Row],[Account Deposit Amount]]-Table33[[#This Row],[Account Withdrawl Amount]], )</f>
        <v>0</v>
      </c>
      <c r="U53" s="95">
        <f>IF(Table33[[#This Row],[Category]]="Cookie Debt",Table33[[#This Row],[Account Deposit Amount]]-Table33[[#This Row],[Account Withdrawl Amount]], )</f>
        <v>0</v>
      </c>
      <c r="V53" s="95">
        <f>IF(Table33[[#This Row],[Category]]="Other Expense",Table33[[#This Row],[Account Deposit Amount]]-Table33[[#This Row],[Account Withdrawl Amount]], )</f>
        <v>0</v>
      </c>
    </row>
    <row r="54" spans="1:22">
      <c r="A54" s="70"/>
      <c r="B54" s="64"/>
      <c r="C54" s="69"/>
      <c r="D54" s="111"/>
      <c r="E54" s="112"/>
      <c r="F54" s="113"/>
      <c r="G54" s="95">
        <f>$G$53+$E$54-$F$54</f>
        <v>0</v>
      </c>
      <c r="H54" s="70"/>
      <c r="I54" s="95">
        <f>IF(Table33[[#This Row],[Category]]="Fall Product",Table33[[#This Row],[Account Deposit Amount]]-Table33[[#This Row],[Account Withdrawl Amount]], )</f>
        <v>0</v>
      </c>
      <c r="J54" s="95">
        <f>IF(Table33[[#This Row],[Category]]="Cookies",Table33[[#This Row],[Account Deposit Amount]]-Table33[[#This Row],[Account Withdrawl Amount]], )</f>
        <v>0</v>
      </c>
      <c r="K54" s="95">
        <f>IF(Table33[[#This Row],[Category]]="Additional Money Earning Activities",Table33[[#This Row],[Account Deposit Amount]]-Table33[[#This Row],[Account Withdrawl Amount]], )</f>
        <v>0</v>
      </c>
      <c r="L54" s="95">
        <f>IF(Table33[[#This Row],[Category]]="Sponsorships",Table33[[#This Row],[Account Deposit Amount]]-Table33[[#This Row],[Account Withdrawl Amount]], )</f>
        <v>0</v>
      </c>
      <c r="M54" s="95">
        <f>IF(Table33[[#This Row],[Category]]="Troop Dues",Table33[[#This Row],[Account Deposit Amount]]-Table33[[#This Row],[Account Withdrawl Amount]], )</f>
        <v>0</v>
      </c>
      <c r="N54" s="95">
        <f>IF(Table33[[#This Row],[Category]]="Other Income",Table33[[#This Row],[Account Deposit Amount]]-Table33[[#This Row],[Account Withdrawl Amount]], )</f>
        <v>0</v>
      </c>
      <c r="O54" s="95">
        <f>IF(Table33[[#This Row],[Category]]="Registration",Table33[[#This Row],[Account Deposit Amount]]-Table33[[#This Row],[Account Withdrawl Amount]], )</f>
        <v>0</v>
      </c>
      <c r="P54" s="95">
        <f>IF(Table33[[#This Row],[Category]]="Insignia",Table33[[#This Row],[Account Deposit Amount]]-Table33[[#This Row],[Account Withdrawl Amount]], )</f>
        <v>0</v>
      </c>
      <c r="Q54" s="95">
        <f>IF(Table33[[#This Row],[Category]]="Activities/Program",Table33[[#This Row],[Account Deposit Amount]]-Table33[[#This Row],[Account Withdrawl Amount]], )</f>
        <v>0</v>
      </c>
      <c r="R54" s="95">
        <f>IF(Table33[[#This Row],[Category]]="Travel",Table33[[#This Row],[Account Deposit Amount]]-Table33[[#This Row],[Account Withdrawl Amount]], )</f>
        <v>0</v>
      </c>
      <c r="S54" s="95">
        <f>IF(Table33[[#This Row],[Category]]="Parties Food &amp; Beverages",Table33[[#This Row],[Account Deposit Amount]]-Table33[[#This Row],[Account Withdrawl Amount]], )</f>
        <v>0</v>
      </c>
      <c r="T54" s="95">
        <f>IF(Table33[[#This Row],[Category]]="Service Projects Donation",Table33[[#This Row],[Account Deposit Amount]]-Table33[[#This Row],[Account Withdrawl Amount]], )</f>
        <v>0</v>
      </c>
      <c r="U54" s="95">
        <f>IF(Table33[[#This Row],[Category]]="Cookie Debt",Table33[[#This Row],[Account Deposit Amount]]-Table33[[#This Row],[Account Withdrawl Amount]], )</f>
        <v>0</v>
      </c>
      <c r="V54" s="95">
        <f>IF(Table33[[#This Row],[Category]]="Other Expense",Table33[[#This Row],[Account Deposit Amount]]-Table33[[#This Row],[Account Withdrawl Amount]], )</f>
        <v>0</v>
      </c>
    </row>
    <row r="55" spans="1:22">
      <c r="A55" s="70"/>
      <c r="B55" s="64"/>
      <c r="C55" s="69"/>
      <c r="D55" s="111"/>
      <c r="E55" s="112"/>
      <c r="F55" s="113"/>
      <c r="G55" s="95">
        <f>$G$54+$E$55-$F$55</f>
        <v>0</v>
      </c>
      <c r="H55" s="70"/>
      <c r="I55" s="95">
        <f>IF(Table33[[#This Row],[Category]]="Fall Product",Table33[[#This Row],[Account Deposit Amount]]-Table33[[#This Row],[Account Withdrawl Amount]], )</f>
        <v>0</v>
      </c>
      <c r="J55" s="95">
        <f>IF(Table33[[#This Row],[Category]]="Cookies",Table33[[#This Row],[Account Deposit Amount]]-Table33[[#This Row],[Account Withdrawl Amount]], )</f>
        <v>0</v>
      </c>
      <c r="K55" s="95">
        <f>IF(Table33[[#This Row],[Category]]="Additional Money Earning Activities",Table33[[#This Row],[Account Deposit Amount]]-Table33[[#This Row],[Account Withdrawl Amount]], )</f>
        <v>0</v>
      </c>
      <c r="L55" s="95">
        <f>IF(Table33[[#This Row],[Category]]="Sponsorships",Table33[[#This Row],[Account Deposit Amount]]-Table33[[#This Row],[Account Withdrawl Amount]], )</f>
        <v>0</v>
      </c>
      <c r="M55" s="95">
        <f>IF(Table33[[#This Row],[Category]]="Troop Dues",Table33[[#This Row],[Account Deposit Amount]]-Table33[[#This Row],[Account Withdrawl Amount]], )</f>
        <v>0</v>
      </c>
      <c r="N55" s="95">
        <f>IF(Table33[[#This Row],[Category]]="Other Income",Table33[[#This Row],[Account Deposit Amount]]-Table33[[#This Row],[Account Withdrawl Amount]], )</f>
        <v>0</v>
      </c>
      <c r="O55" s="95">
        <f>IF(Table33[[#This Row],[Category]]="Registration",Table33[[#This Row],[Account Deposit Amount]]-Table33[[#This Row],[Account Withdrawl Amount]], )</f>
        <v>0</v>
      </c>
      <c r="P55" s="95">
        <f>IF(Table33[[#This Row],[Category]]="Insignia",Table33[[#This Row],[Account Deposit Amount]]-Table33[[#This Row],[Account Withdrawl Amount]], )</f>
        <v>0</v>
      </c>
      <c r="Q55" s="95">
        <f>IF(Table33[[#This Row],[Category]]="Activities/Program",Table33[[#This Row],[Account Deposit Amount]]-Table33[[#This Row],[Account Withdrawl Amount]], )</f>
        <v>0</v>
      </c>
      <c r="R55" s="95">
        <f>IF(Table33[[#This Row],[Category]]="Travel",Table33[[#This Row],[Account Deposit Amount]]-Table33[[#This Row],[Account Withdrawl Amount]], )</f>
        <v>0</v>
      </c>
      <c r="S55" s="95">
        <f>IF(Table33[[#This Row],[Category]]="Parties Food &amp; Beverages",Table33[[#This Row],[Account Deposit Amount]]-Table33[[#This Row],[Account Withdrawl Amount]], )</f>
        <v>0</v>
      </c>
      <c r="T55" s="95">
        <f>IF(Table33[[#This Row],[Category]]="Service Projects Donation",Table33[[#This Row],[Account Deposit Amount]]-Table33[[#This Row],[Account Withdrawl Amount]], )</f>
        <v>0</v>
      </c>
      <c r="U55" s="95">
        <f>IF(Table33[[#This Row],[Category]]="Cookie Debt",Table33[[#This Row],[Account Deposit Amount]]-Table33[[#This Row],[Account Withdrawl Amount]], )</f>
        <v>0</v>
      </c>
      <c r="V55" s="95">
        <f>IF(Table33[[#This Row],[Category]]="Other Expense",Table33[[#This Row],[Account Deposit Amount]]-Table33[[#This Row],[Account Withdrawl Amount]], )</f>
        <v>0</v>
      </c>
    </row>
    <row r="56" spans="1:22">
      <c r="A56" s="70"/>
      <c r="B56" s="64"/>
      <c r="C56" s="69"/>
      <c r="D56" s="111"/>
      <c r="E56" s="112"/>
      <c r="F56" s="113"/>
      <c r="G56" s="95">
        <f>$G$55+$E$56-$F$56</f>
        <v>0</v>
      </c>
      <c r="H56" s="70"/>
      <c r="I56" s="95">
        <f>IF(Table33[[#This Row],[Category]]="Fall Product",Table33[[#This Row],[Account Deposit Amount]]-Table33[[#This Row],[Account Withdrawl Amount]], )</f>
        <v>0</v>
      </c>
      <c r="J56" s="95">
        <f>IF(Table33[[#This Row],[Category]]="Cookies",Table33[[#This Row],[Account Deposit Amount]]-Table33[[#This Row],[Account Withdrawl Amount]], )</f>
        <v>0</v>
      </c>
      <c r="K56" s="95">
        <f>IF(Table33[[#This Row],[Category]]="Additional Money Earning Activities",Table33[[#This Row],[Account Deposit Amount]]-Table33[[#This Row],[Account Withdrawl Amount]], )</f>
        <v>0</v>
      </c>
      <c r="L56" s="95">
        <f>IF(Table33[[#This Row],[Category]]="Sponsorships",Table33[[#This Row],[Account Deposit Amount]]-Table33[[#This Row],[Account Withdrawl Amount]], )</f>
        <v>0</v>
      </c>
      <c r="M56" s="95">
        <f>IF(Table33[[#This Row],[Category]]="Troop Dues",Table33[[#This Row],[Account Deposit Amount]]-Table33[[#This Row],[Account Withdrawl Amount]], )</f>
        <v>0</v>
      </c>
      <c r="N56" s="95">
        <f>IF(Table33[[#This Row],[Category]]="Other Income",Table33[[#This Row],[Account Deposit Amount]]-Table33[[#This Row],[Account Withdrawl Amount]], )</f>
        <v>0</v>
      </c>
      <c r="O56" s="95">
        <f>IF(Table33[[#This Row],[Category]]="Registration",Table33[[#This Row],[Account Deposit Amount]]-Table33[[#This Row],[Account Withdrawl Amount]], )</f>
        <v>0</v>
      </c>
      <c r="P56" s="95">
        <f>IF(Table33[[#This Row],[Category]]="Insignia",Table33[[#This Row],[Account Deposit Amount]]-Table33[[#This Row],[Account Withdrawl Amount]], )</f>
        <v>0</v>
      </c>
      <c r="Q56" s="95">
        <f>IF(Table33[[#This Row],[Category]]="Activities/Program",Table33[[#This Row],[Account Deposit Amount]]-Table33[[#This Row],[Account Withdrawl Amount]], )</f>
        <v>0</v>
      </c>
      <c r="R56" s="95">
        <f>IF(Table33[[#This Row],[Category]]="Travel",Table33[[#This Row],[Account Deposit Amount]]-Table33[[#This Row],[Account Withdrawl Amount]], )</f>
        <v>0</v>
      </c>
      <c r="S56" s="95">
        <f>IF(Table33[[#This Row],[Category]]="Parties Food &amp; Beverages",Table33[[#This Row],[Account Deposit Amount]]-Table33[[#This Row],[Account Withdrawl Amount]], )</f>
        <v>0</v>
      </c>
      <c r="T56" s="95">
        <f>IF(Table33[[#This Row],[Category]]="Service Projects Donation",Table33[[#This Row],[Account Deposit Amount]]-Table33[[#This Row],[Account Withdrawl Amount]], )</f>
        <v>0</v>
      </c>
      <c r="U56" s="95">
        <f>IF(Table33[[#This Row],[Category]]="Cookie Debt",Table33[[#This Row],[Account Deposit Amount]]-Table33[[#This Row],[Account Withdrawl Amount]], )</f>
        <v>0</v>
      </c>
      <c r="V56" s="95">
        <f>IF(Table33[[#This Row],[Category]]="Other Expense",Table33[[#This Row],[Account Deposit Amount]]-Table33[[#This Row],[Account Withdrawl Amount]], )</f>
        <v>0</v>
      </c>
    </row>
    <row r="57" spans="1:22">
      <c r="A57" s="70"/>
      <c r="B57" s="64"/>
      <c r="C57" s="69"/>
      <c r="D57" s="111"/>
      <c r="E57" s="112"/>
      <c r="F57" s="113"/>
      <c r="G57" s="95">
        <f>$G$56+$E$57-$F$57</f>
        <v>0</v>
      </c>
      <c r="H57" s="70"/>
      <c r="I57" s="95">
        <f>IF(Table33[[#This Row],[Category]]="Fall Product",Table33[[#This Row],[Account Deposit Amount]]-Table33[[#This Row],[Account Withdrawl Amount]], )</f>
        <v>0</v>
      </c>
      <c r="J57" s="95">
        <f>IF(Table33[[#This Row],[Category]]="Cookies",Table33[[#This Row],[Account Deposit Amount]]-Table33[[#This Row],[Account Withdrawl Amount]], )</f>
        <v>0</v>
      </c>
      <c r="K57" s="95">
        <f>IF(Table33[[#This Row],[Category]]="Additional Money Earning Activities",Table33[[#This Row],[Account Deposit Amount]]-Table33[[#This Row],[Account Withdrawl Amount]], )</f>
        <v>0</v>
      </c>
      <c r="L57" s="95">
        <f>IF(Table33[[#This Row],[Category]]="Sponsorships",Table33[[#This Row],[Account Deposit Amount]]-Table33[[#This Row],[Account Withdrawl Amount]], )</f>
        <v>0</v>
      </c>
      <c r="M57" s="95">
        <f>IF(Table33[[#This Row],[Category]]="Troop Dues",Table33[[#This Row],[Account Deposit Amount]]-Table33[[#This Row],[Account Withdrawl Amount]], )</f>
        <v>0</v>
      </c>
      <c r="N57" s="95">
        <f>IF(Table33[[#This Row],[Category]]="Other Income",Table33[[#This Row],[Account Deposit Amount]]-Table33[[#This Row],[Account Withdrawl Amount]], )</f>
        <v>0</v>
      </c>
      <c r="O57" s="95">
        <f>IF(Table33[[#This Row],[Category]]="Registration",Table33[[#This Row],[Account Deposit Amount]]-Table33[[#This Row],[Account Withdrawl Amount]], )</f>
        <v>0</v>
      </c>
      <c r="P57" s="95">
        <f>IF(Table33[[#This Row],[Category]]="Insignia",Table33[[#This Row],[Account Deposit Amount]]-Table33[[#This Row],[Account Withdrawl Amount]], )</f>
        <v>0</v>
      </c>
      <c r="Q57" s="95">
        <f>IF(Table33[[#This Row],[Category]]="Activities/Program",Table33[[#This Row],[Account Deposit Amount]]-Table33[[#This Row],[Account Withdrawl Amount]], )</f>
        <v>0</v>
      </c>
      <c r="R57" s="95">
        <f>IF(Table33[[#This Row],[Category]]="Travel",Table33[[#This Row],[Account Deposit Amount]]-Table33[[#This Row],[Account Withdrawl Amount]], )</f>
        <v>0</v>
      </c>
      <c r="S57" s="95">
        <f>IF(Table33[[#This Row],[Category]]="Parties Food &amp; Beverages",Table33[[#This Row],[Account Deposit Amount]]-Table33[[#This Row],[Account Withdrawl Amount]], )</f>
        <v>0</v>
      </c>
      <c r="T57" s="95">
        <f>IF(Table33[[#This Row],[Category]]="Service Projects Donation",Table33[[#This Row],[Account Deposit Amount]]-Table33[[#This Row],[Account Withdrawl Amount]], )</f>
        <v>0</v>
      </c>
      <c r="U57" s="95">
        <f>IF(Table33[[#This Row],[Category]]="Cookie Debt",Table33[[#This Row],[Account Deposit Amount]]-Table33[[#This Row],[Account Withdrawl Amount]], )</f>
        <v>0</v>
      </c>
      <c r="V57" s="95">
        <f>IF(Table33[[#This Row],[Category]]="Other Expense",Table33[[#This Row],[Account Deposit Amount]]-Table33[[#This Row],[Account Withdrawl Amount]], )</f>
        <v>0</v>
      </c>
    </row>
    <row r="58" spans="1:22">
      <c r="A58" s="70"/>
      <c r="B58" s="64"/>
      <c r="C58" s="69"/>
      <c r="D58" s="111"/>
      <c r="E58" s="112"/>
      <c r="F58" s="113"/>
      <c r="G58" s="95">
        <f>$G$57+$E$58-$F$58</f>
        <v>0</v>
      </c>
      <c r="H58" s="70"/>
      <c r="I58" s="95">
        <f>IF(Table33[[#This Row],[Category]]="Fall Product",Table33[[#This Row],[Account Deposit Amount]]-Table33[[#This Row],[Account Withdrawl Amount]], )</f>
        <v>0</v>
      </c>
      <c r="J58" s="95">
        <f>IF(Table33[[#This Row],[Category]]="Cookies",Table33[[#This Row],[Account Deposit Amount]]-Table33[[#This Row],[Account Withdrawl Amount]], )</f>
        <v>0</v>
      </c>
      <c r="K58" s="95">
        <f>IF(Table33[[#This Row],[Category]]="Additional Money Earning Activities",Table33[[#This Row],[Account Deposit Amount]]-Table33[[#This Row],[Account Withdrawl Amount]], )</f>
        <v>0</v>
      </c>
      <c r="L58" s="95">
        <f>IF(Table33[[#This Row],[Category]]="Sponsorships",Table33[[#This Row],[Account Deposit Amount]]-Table33[[#This Row],[Account Withdrawl Amount]], )</f>
        <v>0</v>
      </c>
      <c r="M58" s="95">
        <f>IF(Table33[[#This Row],[Category]]="Troop Dues",Table33[[#This Row],[Account Deposit Amount]]-Table33[[#This Row],[Account Withdrawl Amount]], )</f>
        <v>0</v>
      </c>
      <c r="N58" s="95">
        <f>IF(Table33[[#This Row],[Category]]="Other Income",Table33[[#This Row],[Account Deposit Amount]]-Table33[[#This Row],[Account Withdrawl Amount]], )</f>
        <v>0</v>
      </c>
      <c r="O58" s="95">
        <f>IF(Table33[[#This Row],[Category]]="Registration",Table33[[#This Row],[Account Deposit Amount]]-Table33[[#This Row],[Account Withdrawl Amount]], )</f>
        <v>0</v>
      </c>
      <c r="P58" s="95">
        <f>IF(Table33[[#This Row],[Category]]="Insignia",Table33[[#This Row],[Account Deposit Amount]]-Table33[[#This Row],[Account Withdrawl Amount]], )</f>
        <v>0</v>
      </c>
      <c r="Q58" s="95">
        <f>IF(Table33[[#This Row],[Category]]="Activities/Program",Table33[[#This Row],[Account Deposit Amount]]-Table33[[#This Row],[Account Withdrawl Amount]], )</f>
        <v>0</v>
      </c>
      <c r="R58" s="95">
        <f>IF(Table33[[#This Row],[Category]]="Travel",Table33[[#This Row],[Account Deposit Amount]]-Table33[[#This Row],[Account Withdrawl Amount]], )</f>
        <v>0</v>
      </c>
      <c r="S58" s="95">
        <f>IF(Table33[[#This Row],[Category]]="Parties Food &amp; Beverages",Table33[[#This Row],[Account Deposit Amount]]-Table33[[#This Row],[Account Withdrawl Amount]], )</f>
        <v>0</v>
      </c>
      <c r="T58" s="95">
        <f>IF(Table33[[#This Row],[Category]]="Service Projects Donation",Table33[[#This Row],[Account Deposit Amount]]-Table33[[#This Row],[Account Withdrawl Amount]], )</f>
        <v>0</v>
      </c>
      <c r="U58" s="95">
        <f>IF(Table33[[#This Row],[Category]]="Cookie Debt",Table33[[#This Row],[Account Deposit Amount]]-Table33[[#This Row],[Account Withdrawl Amount]], )</f>
        <v>0</v>
      </c>
      <c r="V58" s="95">
        <f>IF(Table33[[#This Row],[Category]]="Other Expense",Table33[[#This Row],[Account Deposit Amount]]-Table33[[#This Row],[Account Withdrawl Amount]], )</f>
        <v>0</v>
      </c>
    </row>
    <row r="59" spans="1:22">
      <c r="A59" s="70"/>
      <c r="B59" s="64"/>
      <c r="C59" s="69"/>
      <c r="D59" s="111"/>
      <c r="E59" s="112"/>
      <c r="F59" s="113"/>
      <c r="G59" s="95">
        <f>$G$58+$E$59-$F$59</f>
        <v>0</v>
      </c>
      <c r="H59" s="70"/>
      <c r="I59" s="95">
        <f>IF(Table33[[#This Row],[Category]]="Fall Product",Table33[[#This Row],[Account Deposit Amount]]-Table33[[#This Row],[Account Withdrawl Amount]], )</f>
        <v>0</v>
      </c>
      <c r="J59" s="95">
        <f>IF(Table33[[#This Row],[Category]]="Cookies",Table33[[#This Row],[Account Deposit Amount]]-Table33[[#This Row],[Account Withdrawl Amount]], )</f>
        <v>0</v>
      </c>
      <c r="K59" s="95">
        <f>IF(Table33[[#This Row],[Category]]="Additional Money Earning Activities",Table33[[#This Row],[Account Deposit Amount]]-Table33[[#This Row],[Account Withdrawl Amount]], )</f>
        <v>0</v>
      </c>
      <c r="L59" s="95">
        <f>IF(Table33[[#This Row],[Category]]="Sponsorships",Table33[[#This Row],[Account Deposit Amount]]-Table33[[#This Row],[Account Withdrawl Amount]], )</f>
        <v>0</v>
      </c>
      <c r="M59" s="95">
        <f>IF(Table33[[#This Row],[Category]]="Troop Dues",Table33[[#This Row],[Account Deposit Amount]]-Table33[[#This Row],[Account Withdrawl Amount]], )</f>
        <v>0</v>
      </c>
      <c r="N59" s="95">
        <f>IF(Table33[[#This Row],[Category]]="Other Income",Table33[[#This Row],[Account Deposit Amount]]-Table33[[#This Row],[Account Withdrawl Amount]], )</f>
        <v>0</v>
      </c>
      <c r="O59" s="95">
        <f>IF(Table33[[#This Row],[Category]]="Registration",Table33[[#This Row],[Account Deposit Amount]]-Table33[[#This Row],[Account Withdrawl Amount]], )</f>
        <v>0</v>
      </c>
      <c r="P59" s="95">
        <f>IF(Table33[[#This Row],[Category]]="Insignia",Table33[[#This Row],[Account Deposit Amount]]-Table33[[#This Row],[Account Withdrawl Amount]], )</f>
        <v>0</v>
      </c>
      <c r="Q59" s="95">
        <f>IF(Table33[[#This Row],[Category]]="Activities/Program",Table33[[#This Row],[Account Deposit Amount]]-Table33[[#This Row],[Account Withdrawl Amount]], )</f>
        <v>0</v>
      </c>
      <c r="R59" s="95">
        <f>IF(Table33[[#This Row],[Category]]="Travel",Table33[[#This Row],[Account Deposit Amount]]-Table33[[#This Row],[Account Withdrawl Amount]], )</f>
        <v>0</v>
      </c>
      <c r="S59" s="95">
        <f>IF(Table33[[#This Row],[Category]]="Parties Food &amp; Beverages",Table33[[#This Row],[Account Deposit Amount]]-Table33[[#This Row],[Account Withdrawl Amount]], )</f>
        <v>0</v>
      </c>
      <c r="T59" s="95">
        <f>IF(Table33[[#This Row],[Category]]="Service Projects Donation",Table33[[#This Row],[Account Deposit Amount]]-Table33[[#This Row],[Account Withdrawl Amount]], )</f>
        <v>0</v>
      </c>
      <c r="U59" s="95">
        <f>IF(Table33[[#This Row],[Category]]="Cookie Debt",Table33[[#This Row],[Account Deposit Amount]]-Table33[[#This Row],[Account Withdrawl Amount]], )</f>
        <v>0</v>
      </c>
      <c r="V59" s="95">
        <f>IF(Table33[[#This Row],[Category]]="Other Expense",Table33[[#This Row],[Account Deposit Amount]]-Table33[[#This Row],[Account Withdrawl Amount]], )</f>
        <v>0</v>
      </c>
    </row>
    <row r="60" spans="1:22">
      <c r="A60" s="70"/>
      <c r="B60" s="64"/>
      <c r="C60" s="69"/>
      <c r="D60" s="111"/>
      <c r="E60" s="112"/>
      <c r="F60" s="113"/>
      <c r="G60" s="95">
        <f>$G$59+$E$60-$F$60</f>
        <v>0</v>
      </c>
      <c r="H60" s="70"/>
      <c r="I60" s="95">
        <f>IF(Table33[[#This Row],[Category]]="Fall Product",Table33[[#This Row],[Account Deposit Amount]]-Table33[[#This Row],[Account Withdrawl Amount]], )</f>
        <v>0</v>
      </c>
      <c r="J60" s="95">
        <f>IF(Table33[[#This Row],[Category]]="Cookies",Table33[[#This Row],[Account Deposit Amount]]-Table33[[#This Row],[Account Withdrawl Amount]], )</f>
        <v>0</v>
      </c>
      <c r="K60" s="95">
        <f>IF(Table33[[#This Row],[Category]]="Additional Money Earning Activities",Table33[[#This Row],[Account Deposit Amount]]-Table33[[#This Row],[Account Withdrawl Amount]], )</f>
        <v>0</v>
      </c>
      <c r="L60" s="95">
        <f>IF(Table33[[#This Row],[Category]]="Sponsorships",Table33[[#This Row],[Account Deposit Amount]]-Table33[[#This Row],[Account Withdrawl Amount]], )</f>
        <v>0</v>
      </c>
      <c r="M60" s="95">
        <f>IF(Table33[[#This Row],[Category]]="Troop Dues",Table33[[#This Row],[Account Deposit Amount]]-Table33[[#This Row],[Account Withdrawl Amount]], )</f>
        <v>0</v>
      </c>
      <c r="N60" s="95">
        <f>IF(Table33[[#This Row],[Category]]="Other Income",Table33[[#This Row],[Account Deposit Amount]]-Table33[[#This Row],[Account Withdrawl Amount]], )</f>
        <v>0</v>
      </c>
      <c r="O60" s="95">
        <f>IF(Table33[[#This Row],[Category]]="Registration",Table33[[#This Row],[Account Deposit Amount]]-Table33[[#This Row],[Account Withdrawl Amount]], )</f>
        <v>0</v>
      </c>
      <c r="P60" s="95">
        <f>IF(Table33[[#This Row],[Category]]="Insignia",Table33[[#This Row],[Account Deposit Amount]]-Table33[[#This Row],[Account Withdrawl Amount]], )</f>
        <v>0</v>
      </c>
      <c r="Q60" s="95">
        <f>IF(Table33[[#This Row],[Category]]="Activities/Program",Table33[[#This Row],[Account Deposit Amount]]-Table33[[#This Row],[Account Withdrawl Amount]], )</f>
        <v>0</v>
      </c>
      <c r="R60" s="95">
        <f>IF(Table33[[#This Row],[Category]]="Travel",Table33[[#This Row],[Account Deposit Amount]]-Table33[[#This Row],[Account Withdrawl Amount]], )</f>
        <v>0</v>
      </c>
      <c r="S60" s="95">
        <f>IF(Table33[[#This Row],[Category]]="Parties Food &amp; Beverages",Table33[[#This Row],[Account Deposit Amount]]-Table33[[#This Row],[Account Withdrawl Amount]], )</f>
        <v>0</v>
      </c>
      <c r="T60" s="95">
        <f>IF(Table33[[#This Row],[Category]]="Service Projects Donation",Table33[[#This Row],[Account Deposit Amount]]-Table33[[#This Row],[Account Withdrawl Amount]], )</f>
        <v>0</v>
      </c>
      <c r="U60" s="95">
        <f>IF(Table33[[#This Row],[Category]]="Cookie Debt",Table33[[#This Row],[Account Deposit Amount]]-Table33[[#This Row],[Account Withdrawl Amount]], )</f>
        <v>0</v>
      </c>
      <c r="V60" s="95">
        <f>IF(Table33[[#This Row],[Category]]="Other Expense",Table33[[#This Row],[Account Deposit Amount]]-Table33[[#This Row],[Account Withdrawl Amount]], )</f>
        <v>0</v>
      </c>
    </row>
    <row r="61" spans="1:22">
      <c r="A61" s="70"/>
      <c r="B61" s="64"/>
      <c r="C61" s="69"/>
      <c r="D61" s="111"/>
      <c r="E61" s="112"/>
      <c r="F61" s="113"/>
      <c r="G61" s="95">
        <f>$G$60+$E$61-$F$61</f>
        <v>0</v>
      </c>
      <c r="H61" s="70"/>
      <c r="I61" s="95">
        <f>IF(Table33[[#This Row],[Category]]="Fall Product",Table33[[#This Row],[Account Deposit Amount]]-Table33[[#This Row],[Account Withdrawl Amount]], )</f>
        <v>0</v>
      </c>
      <c r="J61" s="95">
        <f>IF(Table33[[#This Row],[Category]]="Cookies",Table33[[#This Row],[Account Deposit Amount]]-Table33[[#This Row],[Account Withdrawl Amount]], )</f>
        <v>0</v>
      </c>
      <c r="K61" s="95">
        <f>IF(Table33[[#This Row],[Category]]="Additional Money Earning Activities",Table33[[#This Row],[Account Deposit Amount]]-Table33[[#This Row],[Account Withdrawl Amount]], )</f>
        <v>0</v>
      </c>
      <c r="L61" s="95">
        <f>IF(Table33[[#This Row],[Category]]="Sponsorships",Table33[[#This Row],[Account Deposit Amount]]-Table33[[#This Row],[Account Withdrawl Amount]], )</f>
        <v>0</v>
      </c>
      <c r="M61" s="95">
        <f>IF(Table33[[#This Row],[Category]]="Troop Dues",Table33[[#This Row],[Account Deposit Amount]]-Table33[[#This Row],[Account Withdrawl Amount]], )</f>
        <v>0</v>
      </c>
      <c r="N61" s="95">
        <f>IF(Table33[[#This Row],[Category]]="Other Income",Table33[[#This Row],[Account Deposit Amount]]-Table33[[#This Row],[Account Withdrawl Amount]], )</f>
        <v>0</v>
      </c>
      <c r="O61" s="95">
        <f>IF(Table33[[#This Row],[Category]]="Registration",Table33[[#This Row],[Account Deposit Amount]]-Table33[[#This Row],[Account Withdrawl Amount]], )</f>
        <v>0</v>
      </c>
      <c r="P61" s="95">
        <f>IF(Table33[[#This Row],[Category]]="Insignia",Table33[[#This Row],[Account Deposit Amount]]-Table33[[#This Row],[Account Withdrawl Amount]], )</f>
        <v>0</v>
      </c>
      <c r="Q61" s="95">
        <f>IF(Table33[[#This Row],[Category]]="Activities/Program",Table33[[#This Row],[Account Deposit Amount]]-Table33[[#This Row],[Account Withdrawl Amount]], )</f>
        <v>0</v>
      </c>
      <c r="R61" s="95">
        <f>IF(Table33[[#This Row],[Category]]="Travel",Table33[[#This Row],[Account Deposit Amount]]-Table33[[#This Row],[Account Withdrawl Amount]], )</f>
        <v>0</v>
      </c>
      <c r="S61" s="95">
        <f>IF(Table33[[#This Row],[Category]]="Parties Food &amp; Beverages",Table33[[#This Row],[Account Deposit Amount]]-Table33[[#This Row],[Account Withdrawl Amount]], )</f>
        <v>0</v>
      </c>
      <c r="T61" s="95">
        <f>IF(Table33[[#This Row],[Category]]="Service Projects Donation",Table33[[#This Row],[Account Deposit Amount]]-Table33[[#This Row],[Account Withdrawl Amount]], )</f>
        <v>0</v>
      </c>
      <c r="U61" s="95">
        <f>IF(Table33[[#This Row],[Category]]="Cookie Debt",Table33[[#This Row],[Account Deposit Amount]]-Table33[[#This Row],[Account Withdrawl Amount]], )</f>
        <v>0</v>
      </c>
      <c r="V61" s="95">
        <f>IF(Table33[[#This Row],[Category]]="Other Expense",Table33[[#This Row],[Account Deposit Amount]]-Table33[[#This Row],[Account Withdrawl Amount]], )</f>
        <v>0</v>
      </c>
    </row>
    <row r="62" spans="1:22">
      <c r="A62" s="70"/>
      <c r="B62" s="64"/>
      <c r="C62" s="69"/>
      <c r="D62" s="111"/>
      <c r="E62" s="112"/>
      <c r="F62" s="113"/>
      <c r="G62" s="95">
        <f>$G$61+$E$62-$F$62</f>
        <v>0</v>
      </c>
      <c r="H62" s="70"/>
      <c r="I62" s="95">
        <f>IF(Table33[[#This Row],[Category]]="Fall Product",Table33[[#This Row],[Account Deposit Amount]]-Table33[[#This Row],[Account Withdrawl Amount]], )</f>
        <v>0</v>
      </c>
      <c r="J62" s="95">
        <f>IF(Table33[[#This Row],[Category]]="Cookies",Table33[[#This Row],[Account Deposit Amount]]-Table33[[#This Row],[Account Withdrawl Amount]], )</f>
        <v>0</v>
      </c>
      <c r="K62" s="95">
        <f>IF(Table33[[#This Row],[Category]]="Additional Money Earning Activities",Table33[[#This Row],[Account Deposit Amount]]-Table33[[#This Row],[Account Withdrawl Amount]], )</f>
        <v>0</v>
      </c>
      <c r="L62" s="95">
        <f>IF(Table33[[#This Row],[Category]]="Sponsorships",Table33[[#This Row],[Account Deposit Amount]]-Table33[[#This Row],[Account Withdrawl Amount]], )</f>
        <v>0</v>
      </c>
      <c r="M62" s="95">
        <f>IF(Table33[[#This Row],[Category]]="Troop Dues",Table33[[#This Row],[Account Deposit Amount]]-Table33[[#This Row],[Account Withdrawl Amount]], )</f>
        <v>0</v>
      </c>
      <c r="N62" s="95">
        <f>IF(Table33[[#This Row],[Category]]="Other Income",Table33[[#This Row],[Account Deposit Amount]]-Table33[[#This Row],[Account Withdrawl Amount]], )</f>
        <v>0</v>
      </c>
      <c r="O62" s="95">
        <f>IF(Table33[[#This Row],[Category]]="Registration",Table33[[#This Row],[Account Deposit Amount]]-Table33[[#This Row],[Account Withdrawl Amount]], )</f>
        <v>0</v>
      </c>
      <c r="P62" s="95">
        <f>IF(Table33[[#This Row],[Category]]="Insignia",Table33[[#This Row],[Account Deposit Amount]]-Table33[[#This Row],[Account Withdrawl Amount]], )</f>
        <v>0</v>
      </c>
      <c r="Q62" s="95">
        <f>IF(Table33[[#This Row],[Category]]="Activities/Program",Table33[[#This Row],[Account Deposit Amount]]-Table33[[#This Row],[Account Withdrawl Amount]], )</f>
        <v>0</v>
      </c>
      <c r="R62" s="95">
        <f>IF(Table33[[#This Row],[Category]]="Travel",Table33[[#This Row],[Account Deposit Amount]]-Table33[[#This Row],[Account Withdrawl Amount]], )</f>
        <v>0</v>
      </c>
      <c r="S62" s="95">
        <f>IF(Table33[[#This Row],[Category]]="Parties Food &amp; Beverages",Table33[[#This Row],[Account Deposit Amount]]-Table33[[#This Row],[Account Withdrawl Amount]], )</f>
        <v>0</v>
      </c>
      <c r="T62" s="95">
        <f>IF(Table33[[#This Row],[Category]]="Service Projects Donation",Table33[[#This Row],[Account Deposit Amount]]-Table33[[#This Row],[Account Withdrawl Amount]], )</f>
        <v>0</v>
      </c>
      <c r="U62" s="95">
        <f>IF(Table33[[#This Row],[Category]]="Cookie Debt",Table33[[#This Row],[Account Deposit Amount]]-Table33[[#This Row],[Account Withdrawl Amount]], )</f>
        <v>0</v>
      </c>
      <c r="V62" s="95">
        <f>IF(Table33[[#This Row],[Category]]="Other Expense",Table33[[#This Row],[Account Deposit Amount]]-Table33[[#This Row],[Account Withdrawl Amount]], )</f>
        <v>0</v>
      </c>
    </row>
    <row r="63" spans="1:22">
      <c r="A63" s="70"/>
      <c r="B63" s="64"/>
      <c r="C63" s="69"/>
      <c r="D63" s="111"/>
      <c r="E63" s="112"/>
      <c r="F63" s="113"/>
      <c r="G63" s="95">
        <f>$G$62+$E$63-$F$63</f>
        <v>0</v>
      </c>
      <c r="H63" s="70"/>
      <c r="I63" s="95">
        <f>IF(Table33[[#This Row],[Category]]="Fall Product",Table33[[#This Row],[Account Deposit Amount]]-Table33[[#This Row],[Account Withdrawl Amount]], )</f>
        <v>0</v>
      </c>
      <c r="J63" s="95">
        <f>IF(Table33[[#This Row],[Category]]="Cookies",Table33[[#This Row],[Account Deposit Amount]]-Table33[[#This Row],[Account Withdrawl Amount]], )</f>
        <v>0</v>
      </c>
      <c r="K63" s="95">
        <f>IF(Table33[[#This Row],[Category]]="Additional Money Earning Activities",Table33[[#This Row],[Account Deposit Amount]]-Table33[[#This Row],[Account Withdrawl Amount]], )</f>
        <v>0</v>
      </c>
      <c r="L63" s="95">
        <f>IF(Table33[[#This Row],[Category]]="Sponsorships",Table33[[#This Row],[Account Deposit Amount]]-Table33[[#This Row],[Account Withdrawl Amount]], )</f>
        <v>0</v>
      </c>
      <c r="M63" s="95">
        <f>IF(Table33[[#This Row],[Category]]="Troop Dues",Table33[[#This Row],[Account Deposit Amount]]-Table33[[#This Row],[Account Withdrawl Amount]], )</f>
        <v>0</v>
      </c>
      <c r="N63" s="95">
        <f>IF(Table33[[#This Row],[Category]]="Other Income",Table33[[#This Row],[Account Deposit Amount]]-Table33[[#This Row],[Account Withdrawl Amount]], )</f>
        <v>0</v>
      </c>
      <c r="O63" s="95">
        <f>IF(Table33[[#This Row],[Category]]="Registration",Table33[[#This Row],[Account Deposit Amount]]-Table33[[#This Row],[Account Withdrawl Amount]], )</f>
        <v>0</v>
      </c>
      <c r="P63" s="95">
        <f>IF(Table33[[#This Row],[Category]]="Insignia",Table33[[#This Row],[Account Deposit Amount]]-Table33[[#This Row],[Account Withdrawl Amount]], )</f>
        <v>0</v>
      </c>
      <c r="Q63" s="95">
        <f>IF(Table33[[#This Row],[Category]]="Activities/Program",Table33[[#This Row],[Account Deposit Amount]]-Table33[[#This Row],[Account Withdrawl Amount]], )</f>
        <v>0</v>
      </c>
      <c r="R63" s="95">
        <f>IF(Table33[[#This Row],[Category]]="Travel",Table33[[#This Row],[Account Deposit Amount]]-Table33[[#This Row],[Account Withdrawl Amount]], )</f>
        <v>0</v>
      </c>
      <c r="S63" s="95">
        <f>IF(Table33[[#This Row],[Category]]="Parties Food &amp; Beverages",Table33[[#This Row],[Account Deposit Amount]]-Table33[[#This Row],[Account Withdrawl Amount]], )</f>
        <v>0</v>
      </c>
      <c r="T63" s="95">
        <f>IF(Table33[[#This Row],[Category]]="Service Projects Donation",Table33[[#This Row],[Account Deposit Amount]]-Table33[[#This Row],[Account Withdrawl Amount]], )</f>
        <v>0</v>
      </c>
      <c r="U63" s="95">
        <f>IF(Table33[[#This Row],[Category]]="Cookie Debt",Table33[[#This Row],[Account Deposit Amount]]-Table33[[#This Row],[Account Withdrawl Amount]], )</f>
        <v>0</v>
      </c>
      <c r="V63" s="95">
        <f>IF(Table33[[#This Row],[Category]]="Other Expense",Table33[[#This Row],[Account Deposit Amount]]-Table33[[#This Row],[Account Withdrawl Amount]], )</f>
        <v>0</v>
      </c>
    </row>
    <row r="64" spans="1:22">
      <c r="A64" s="70"/>
      <c r="B64" s="64"/>
      <c r="C64" s="69"/>
      <c r="D64" s="111"/>
      <c r="E64" s="112"/>
      <c r="F64" s="113"/>
      <c r="G64" s="95">
        <f>$G$63+$E$64-$F$64</f>
        <v>0</v>
      </c>
      <c r="H64" s="70"/>
      <c r="I64" s="95">
        <f>IF(Table33[[#This Row],[Category]]="Fall Product",Table33[[#This Row],[Account Deposit Amount]]-Table33[[#This Row],[Account Withdrawl Amount]], )</f>
        <v>0</v>
      </c>
      <c r="J64" s="95">
        <f>IF(Table33[[#This Row],[Category]]="Cookies",Table33[[#This Row],[Account Deposit Amount]]-Table33[[#This Row],[Account Withdrawl Amount]], )</f>
        <v>0</v>
      </c>
      <c r="K64" s="95">
        <f>IF(Table33[[#This Row],[Category]]="Additional Money Earning Activities",Table33[[#This Row],[Account Deposit Amount]]-Table33[[#This Row],[Account Withdrawl Amount]], )</f>
        <v>0</v>
      </c>
      <c r="L64" s="95">
        <f>IF(Table33[[#This Row],[Category]]="Sponsorships",Table33[[#This Row],[Account Deposit Amount]]-Table33[[#This Row],[Account Withdrawl Amount]], )</f>
        <v>0</v>
      </c>
      <c r="M64" s="95">
        <f>IF(Table33[[#This Row],[Category]]="Troop Dues",Table33[[#This Row],[Account Deposit Amount]]-Table33[[#This Row],[Account Withdrawl Amount]], )</f>
        <v>0</v>
      </c>
      <c r="N64" s="95">
        <f>IF(Table33[[#This Row],[Category]]="Other Income",Table33[[#This Row],[Account Deposit Amount]]-Table33[[#This Row],[Account Withdrawl Amount]], )</f>
        <v>0</v>
      </c>
      <c r="O64" s="95">
        <f>IF(Table33[[#This Row],[Category]]="Registration",Table33[[#This Row],[Account Deposit Amount]]-Table33[[#This Row],[Account Withdrawl Amount]], )</f>
        <v>0</v>
      </c>
      <c r="P64" s="95">
        <f>IF(Table33[[#This Row],[Category]]="Insignia",Table33[[#This Row],[Account Deposit Amount]]-Table33[[#This Row],[Account Withdrawl Amount]], )</f>
        <v>0</v>
      </c>
      <c r="Q64" s="95">
        <f>IF(Table33[[#This Row],[Category]]="Activities/Program",Table33[[#This Row],[Account Deposit Amount]]-Table33[[#This Row],[Account Withdrawl Amount]], )</f>
        <v>0</v>
      </c>
      <c r="R64" s="95">
        <f>IF(Table33[[#This Row],[Category]]="Travel",Table33[[#This Row],[Account Deposit Amount]]-Table33[[#This Row],[Account Withdrawl Amount]], )</f>
        <v>0</v>
      </c>
      <c r="S64" s="95">
        <f>IF(Table33[[#This Row],[Category]]="Parties Food &amp; Beverages",Table33[[#This Row],[Account Deposit Amount]]-Table33[[#This Row],[Account Withdrawl Amount]], )</f>
        <v>0</v>
      </c>
      <c r="T64" s="95">
        <f>IF(Table33[[#This Row],[Category]]="Service Projects Donation",Table33[[#This Row],[Account Deposit Amount]]-Table33[[#This Row],[Account Withdrawl Amount]], )</f>
        <v>0</v>
      </c>
      <c r="U64" s="95">
        <f>IF(Table33[[#This Row],[Category]]="Cookie Debt",Table33[[#This Row],[Account Deposit Amount]]-Table33[[#This Row],[Account Withdrawl Amount]], )</f>
        <v>0</v>
      </c>
      <c r="V64" s="95">
        <f>IF(Table33[[#This Row],[Category]]="Other Expense",Table33[[#This Row],[Account Deposit Amount]]-Table33[[#This Row],[Account Withdrawl Amount]], )</f>
        <v>0</v>
      </c>
    </row>
    <row r="65" spans="1:22">
      <c r="A65" s="70"/>
      <c r="B65" s="64"/>
      <c r="C65" s="69"/>
      <c r="D65" s="111"/>
      <c r="E65" s="112"/>
      <c r="F65" s="113"/>
      <c r="G65" s="95">
        <f>$G$64+$E$65-$F$65</f>
        <v>0</v>
      </c>
      <c r="H65" s="70"/>
      <c r="I65" s="95">
        <f>IF(Table33[[#This Row],[Category]]="Fall Product",Table33[[#This Row],[Account Deposit Amount]]-Table33[[#This Row],[Account Withdrawl Amount]], )</f>
        <v>0</v>
      </c>
      <c r="J65" s="95">
        <f>IF(Table33[[#This Row],[Category]]="Cookies",Table33[[#This Row],[Account Deposit Amount]]-Table33[[#This Row],[Account Withdrawl Amount]], )</f>
        <v>0</v>
      </c>
      <c r="K65" s="95">
        <f>IF(Table33[[#This Row],[Category]]="Additional Money Earning Activities",Table33[[#This Row],[Account Deposit Amount]]-Table33[[#This Row],[Account Withdrawl Amount]], )</f>
        <v>0</v>
      </c>
      <c r="L65" s="95">
        <f>IF(Table33[[#This Row],[Category]]="Sponsorships",Table33[[#This Row],[Account Deposit Amount]]-Table33[[#This Row],[Account Withdrawl Amount]], )</f>
        <v>0</v>
      </c>
      <c r="M65" s="95">
        <f>IF(Table33[[#This Row],[Category]]="Troop Dues",Table33[[#This Row],[Account Deposit Amount]]-Table33[[#This Row],[Account Withdrawl Amount]], )</f>
        <v>0</v>
      </c>
      <c r="N65" s="95">
        <f>IF(Table33[[#This Row],[Category]]="Other Income",Table33[[#This Row],[Account Deposit Amount]]-Table33[[#This Row],[Account Withdrawl Amount]], )</f>
        <v>0</v>
      </c>
      <c r="O65" s="95">
        <f>IF(Table33[[#This Row],[Category]]="Registration",Table33[[#This Row],[Account Deposit Amount]]-Table33[[#This Row],[Account Withdrawl Amount]], )</f>
        <v>0</v>
      </c>
      <c r="P65" s="95">
        <f>IF(Table33[[#This Row],[Category]]="Insignia",Table33[[#This Row],[Account Deposit Amount]]-Table33[[#This Row],[Account Withdrawl Amount]], )</f>
        <v>0</v>
      </c>
      <c r="Q65" s="95">
        <f>IF(Table33[[#This Row],[Category]]="Activities/Program",Table33[[#This Row],[Account Deposit Amount]]-Table33[[#This Row],[Account Withdrawl Amount]], )</f>
        <v>0</v>
      </c>
      <c r="R65" s="95">
        <f>IF(Table33[[#This Row],[Category]]="Travel",Table33[[#This Row],[Account Deposit Amount]]-Table33[[#This Row],[Account Withdrawl Amount]], )</f>
        <v>0</v>
      </c>
      <c r="S65" s="95">
        <f>IF(Table33[[#This Row],[Category]]="Parties Food &amp; Beverages",Table33[[#This Row],[Account Deposit Amount]]-Table33[[#This Row],[Account Withdrawl Amount]], )</f>
        <v>0</v>
      </c>
      <c r="T65" s="95">
        <f>IF(Table33[[#This Row],[Category]]="Service Projects Donation",Table33[[#This Row],[Account Deposit Amount]]-Table33[[#This Row],[Account Withdrawl Amount]], )</f>
        <v>0</v>
      </c>
      <c r="U65" s="95">
        <f>IF(Table33[[#This Row],[Category]]="Cookie Debt",Table33[[#This Row],[Account Deposit Amount]]-Table33[[#This Row],[Account Withdrawl Amount]], )</f>
        <v>0</v>
      </c>
      <c r="V65" s="95">
        <f>IF(Table33[[#This Row],[Category]]="Other Expense",Table33[[#This Row],[Account Deposit Amount]]-Table33[[#This Row],[Account Withdrawl Amount]], )</f>
        <v>0</v>
      </c>
    </row>
    <row r="66" spans="1:22">
      <c r="A66" s="70"/>
      <c r="B66" s="64"/>
      <c r="C66" s="69"/>
      <c r="D66" s="111"/>
      <c r="E66" s="112"/>
      <c r="F66" s="113"/>
      <c r="G66" s="95">
        <f>$G$65+$E$66-$F$66</f>
        <v>0</v>
      </c>
      <c r="H66" s="70"/>
      <c r="I66" s="95">
        <f>IF(Table33[[#This Row],[Category]]="Fall Product",Table33[[#This Row],[Account Deposit Amount]]-Table33[[#This Row],[Account Withdrawl Amount]], )</f>
        <v>0</v>
      </c>
      <c r="J66" s="95">
        <f>IF(Table33[[#This Row],[Category]]="Cookies",Table33[[#This Row],[Account Deposit Amount]]-Table33[[#This Row],[Account Withdrawl Amount]], )</f>
        <v>0</v>
      </c>
      <c r="K66" s="95">
        <f>IF(Table33[[#This Row],[Category]]="Additional Money Earning Activities",Table33[[#This Row],[Account Deposit Amount]]-Table33[[#This Row],[Account Withdrawl Amount]], )</f>
        <v>0</v>
      </c>
      <c r="L66" s="95">
        <f>IF(Table33[[#This Row],[Category]]="Sponsorships",Table33[[#This Row],[Account Deposit Amount]]-Table33[[#This Row],[Account Withdrawl Amount]], )</f>
        <v>0</v>
      </c>
      <c r="M66" s="95">
        <f>IF(Table33[[#This Row],[Category]]="Troop Dues",Table33[[#This Row],[Account Deposit Amount]]-Table33[[#This Row],[Account Withdrawl Amount]], )</f>
        <v>0</v>
      </c>
      <c r="N66" s="95">
        <f>IF(Table33[[#This Row],[Category]]="Other Income",Table33[[#This Row],[Account Deposit Amount]]-Table33[[#This Row],[Account Withdrawl Amount]], )</f>
        <v>0</v>
      </c>
      <c r="O66" s="95">
        <f>IF(Table33[[#This Row],[Category]]="Registration",Table33[[#This Row],[Account Deposit Amount]]-Table33[[#This Row],[Account Withdrawl Amount]], )</f>
        <v>0</v>
      </c>
      <c r="P66" s="95">
        <f>IF(Table33[[#This Row],[Category]]="Insignia",Table33[[#This Row],[Account Deposit Amount]]-Table33[[#This Row],[Account Withdrawl Amount]], )</f>
        <v>0</v>
      </c>
      <c r="Q66" s="95">
        <f>IF(Table33[[#This Row],[Category]]="Activities/Program",Table33[[#This Row],[Account Deposit Amount]]-Table33[[#This Row],[Account Withdrawl Amount]], )</f>
        <v>0</v>
      </c>
      <c r="R66" s="95">
        <f>IF(Table33[[#This Row],[Category]]="Travel",Table33[[#This Row],[Account Deposit Amount]]-Table33[[#This Row],[Account Withdrawl Amount]], )</f>
        <v>0</v>
      </c>
      <c r="S66" s="95">
        <f>IF(Table33[[#This Row],[Category]]="Parties Food &amp; Beverages",Table33[[#This Row],[Account Deposit Amount]]-Table33[[#This Row],[Account Withdrawl Amount]], )</f>
        <v>0</v>
      </c>
      <c r="T66" s="95">
        <f>IF(Table33[[#This Row],[Category]]="Service Projects Donation",Table33[[#This Row],[Account Deposit Amount]]-Table33[[#This Row],[Account Withdrawl Amount]], )</f>
        <v>0</v>
      </c>
      <c r="U66" s="95">
        <f>IF(Table33[[#This Row],[Category]]="Cookie Debt",Table33[[#This Row],[Account Deposit Amount]]-Table33[[#This Row],[Account Withdrawl Amount]], )</f>
        <v>0</v>
      </c>
      <c r="V66" s="95">
        <f>IF(Table33[[#This Row],[Category]]="Other Expense",Table33[[#This Row],[Account Deposit Amount]]-Table33[[#This Row],[Account Withdrawl Amount]], )</f>
        <v>0</v>
      </c>
    </row>
    <row r="67" spans="1:22">
      <c r="A67" s="70"/>
      <c r="B67" s="64"/>
      <c r="C67" s="69"/>
      <c r="D67" s="111"/>
      <c r="E67" s="112"/>
      <c r="F67" s="113"/>
      <c r="G67" s="95">
        <f>$G$66+$E$67-$F$67</f>
        <v>0</v>
      </c>
      <c r="H67" s="70"/>
      <c r="I67" s="95">
        <f>IF(Table33[[#This Row],[Category]]="Fall Product",Table33[[#This Row],[Account Deposit Amount]]-Table33[[#This Row],[Account Withdrawl Amount]], )</f>
        <v>0</v>
      </c>
      <c r="J67" s="95">
        <f>IF(Table33[[#This Row],[Category]]="Cookies",Table33[[#This Row],[Account Deposit Amount]]-Table33[[#This Row],[Account Withdrawl Amount]], )</f>
        <v>0</v>
      </c>
      <c r="K67" s="95">
        <f>IF(Table33[[#This Row],[Category]]="Additional Money Earning Activities",Table33[[#This Row],[Account Deposit Amount]]-Table33[[#This Row],[Account Withdrawl Amount]], )</f>
        <v>0</v>
      </c>
      <c r="L67" s="95">
        <f>IF(Table33[[#This Row],[Category]]="Sponsorships",Table33[[#This Row],[Account Deposit Amount]]-Table33[[#This Row],[Account Withdrawl Amount]], )</f>
        <v>0</v>
      </c>
      <c r="M67" s="95">
        <f>IF(Table33[[#This Row],[Category]]="Troop Dues",Table33[[#This Row],[Account Deposit Amount]]-Table33[[#This Row],[Account Withdrawl Amount]], )</f>
        <v>0</v>
      </c>
      <c r="N67" s="95">
        <f>IF(Table33[[#This Row],[Category]]="Other Income",Table33[[#This Row],[Account Deposit Amount]]-Table33[[#This Row],[Account Withdrawl Amount]], )</f>
        <v>0</v>
      </c>
      <c r="O67" s="95">
        <f>IF(Table33[[#This Row],[Category]]="Registration",Table33[[#This Row],[Account Deposit Amount]]-Table33[[#This Row],[Account Withdrawl Amount]], )</f>
        <v>0</v>
      </c>
      <c r="P67" s="95">
        <f>IF(Table33[[#This Row],[Category]]="Insignia",Table33[[#This Row],[Account Deposit Amount]]-Table33[[#This Row],[Account Withdrawl Amount]], )</f>
        <v>0</v>
      </c>
      <c r="Q67" s="95">
        <f>IF(Table33[[#This Row],[Category]]="Activities/Program",Table33[[#This Row],[Account Deposit Amount]]-Table33[[#This Row],[Account Withdrawl Amount]], )</f>
        <v>0</v>
      </c>
      <c r="R67" s="95">
        <f>IF(Table33[[#This Row],[Category]]="Travel",Table33[[#This Row],[Account Deposit Amount]]-Table33[[#This Row],[Account Withdrawl Amount]], )</f>
        <v>0</v>
      </c>
      <c r="S67" s="95">
        <f>IF(Table33[[#This Row],[Category]]="Parties Food &amp; Beverages",Table33[[#This Row],[Account Deposit Amount]]-Table33[[#This Row],[Account Withdrawl Amount]], )</f>
        <v>0</v>
      </c>
      <c r="T67" s="95">
        <f>IF(Table33[[#This Row],[Category]]="Service Projects Donation",Table33[[#This Row],[Account Deposit Amount]]-Table33[[#This Row],[Account Withdrawl Amount]], )</f>
        <v>0</v>
      </c>
      <c r="U67" s="95">
        <f>IF(Table33[[#This Row],[Category]]="Cookie Debt",Table33[[#This Row],[Account Deposit Amount]]-Table33[[#This Row],[Account Withdrawl Amount]], )</f>
        <v>0</v>
      </c>
      <c r="V67" s="95">
        <f>IF(Table33[[#This Row],[Category]]="Other Expense",Table33[[#This Row],[Account Deposit Amount]]-Table33[[#This Row],[Account Withdrawl Amount]], )</f>
        <v>0</v>
      </c>
    </row>
    <row r="68" spans="1:22">
      <c r="A68" s="70"/>
      <c r="B68" s="64"/>
      <c r="C68" s="69"/>
      <c r="D68" s="111"/>
      <c r="E68" s="112"/>
      <c r="F68" s="113"/>
      <c r="G68" s="95">
        <f>$G$67+$E$68-$F$68</f>
        <v>0</v>
      </c>
      <c r="H68" s="70"/>
      <c r="I68" s="95">
        <f>IF(Table33[[#This Row],[Category]]="Fall Product",Table33[[#This Row],[Account Deposit Amount]]-Table33[[#This Row],[Account Withdrawl Amount]], )</f>
        <v>0</v>
      </c>
      <c r="J68" s="95">
        <f>IF(Table33[[#This Row],[Category]]="Cookies",Table33[[#This Row],[Account Deposit Amount]]-Table33[[#This Row],[Account Withdrawl Amount]], )</f>
        <v>0</v>
      </c>
      <c r="K68" s="95">
        <f>IF(Table33[[#This Row],[Category]]="Additional Money Earning Activities",Table33[[#This Row],[Account Deposit Amount]]-Table33[[#This Row],[Account Withdrawl Amount]], )</f>
        <v>0</v>
      </c>
      <c r="L68" s="95">
        <f>IF(Table33[[#This Row],[Category]]="Sponsorships",Table33[[#This Row],[Account Deposit Amount]]-Table33[[#This Row],[Account Withdrawl Amount]], )</f>
        <v>0</v>
      </c>
      <c r="M68" s="95">
        <f>IF(Table33[[#This Row],[Category]]="Troop Dues",Table33[[#This Row],[Account Deposit Amount]]-Table33[[#This Row],[Account Withdrawl Amount]], )</f>
        <v>0</v>
      </c>
      <c r="N68" s="95">
        <f>IF(Table33[[#This Row],[Category]]="Other Income",Table33[[#This Row],[Account Deposit Amount]]-Table33[[#This Row],[Account Withdrawl Amount]], )</f>
        <v>0</v>
      </c>
      <c r="O68" s="95">
        <f>IF(Table33[[#This Row],[Category]]="Registration",Table33[[#This Row],[Account Deposit Amount]]-Table33[[#This Row],[Account Withdrawl Amount]], )</f>
        <v>0</v>
      </c>
      <c r="P68" s="95">
        <f>IF(Table33[[#This Row],[Category]]="Insignia",Table33[[#This Row],[Account Deposit Amount]]-Table33[[#This Row],[Account Withdrawl Amount]], )</f>
        <v>0</v>
      </c>
      <c r="Q68" s="95">
        <f>IF(Table33[[#This Row],[Category]]="Activities/Program",Table33[[#This Row],[Account Deposit Amount]]-Table33[[#This Row],[Account Withdrawl Amount]], )</f>
        <v>0</v>
      </c>
      <c r="R68" s="95">
        <f>IF(Table33[[#This Row],[Category]]="Travel",Table33[[#This Row],[Account Deposit Amount]]-Table33[[#This Row],[Account Withdrawl Amount]], )</f>
        <v>0</v>
      </c>
      <c r="S68" s="95">
        <f>IF(Table33[[#This Row],[Category]]="Parties Food &amp; Beverages",Table33[[#This Row],[Account Deposit Amount]]-Table33[[#This Row],[Account Withdrawl Amount]], )</f>
        <v>0</v>
      </c>
      <c r="T68" s="95">
        <f>IF(Table33[[#This Row],[Category]]="Service Projects Donation",Table33[[#This Row],[Account Deposit Amount]]-Table33[[#This Row],[Account Withdrawl Amount]], )</f>
        <v>0</v>
      </c>
      <c r="U68" s="95">
        <f>IF(Table33[[#This Row],[Category]]="Cookie Debt",Table33[[#This Row],[Account Deposit Amount]]-Table33[[#This Row],[Account Withdrawl Amount]], )</f>
        <v>0</v>
      </c>
      <c r="V68" s="95">
        <f>IF(Table33[[#This Row],[Category]]="Other Expense",Table33[[#This Row],[Account Deposit Amount]]-Table33[[#This Row],[Account Withdrawl Amount]], )</f>
        <v>0</v>
      </c>
    </row>
    <row r="69" spans="1:22">
      <c r="A69" s="70"/>
      <c r="B69" s="64"/>
      <c r="C69" s="69"/>
      <c r="D69" s="111"/>
      <c r="E69" s="112"/>
      <c r="F69" s="113"/>
      <c r="G69" s="95">
        <f>$G$68+$E$69-$F$69</f>
        <v>0</v>
      </c>
      <c r="H69" s="70"/>
      <c r="I69" s="95">
        <f>IF(Table33[[#This Row],[Category]]="Fall Product",Table33[[#This Row],[Account Deposit Amount]]-Table33[[#This Row],[Account Withdrawl Amount]], )</f>
        <v>0</v>
      </c>
      <c r="J69" s="95">
        <f>IF(Table33[[#This Row],[Category]]="Cookies",Table33[[#This Row],[Account Deposit Amount]]-Table33[[#This Row],[Account Withdrawl Amount]], )</f>
        <v>0</v>
      </c>
      <c r="K69" s="95">
        <f>IF(Table33[[#This Row],[Category]]="Additional Money Earning Activities",Table33[[#This Row],[Account Deposit Amount]]-Table33[[#This Row],[Account Withdrawl Amount]], )</f>
        <v>0</v>
      </c>
      <c r="L69" s="95">
        <f>IF(Table33[[#This Row],[Category]]="Sponsorships",Table33[[#This Row],[Account Deposit Amount]]-Table33[[#This Row],[Account Withdrawl Amount]], )</f>
        <v>0</v>
      </c>
      <c r="M69" s="95">
        <f>IF(Table33[[#This Row],[Category]]="Troop Dues",Table33[[#This Row],[Account Deposit Amount]]-Table33[[#This Row],[Account Withdrawl Amount]], )</f>
        <v>0</v>
      </c>
      <c r="N69" s="95">
        <f>IF(Table33[[#This Row],[Category]]="Other Income",Table33[[#This Row],[Account Deposit Amount]]-Table33[[#This Row],[Account Withdrawl Amount]], )</f>
        <v>0</v>
      </c>
      <c r="O69" s="95">
        <f>IF(Table33[[#This Row],[Category]]="Registration",Table33[[#This Row],[Account Deposit Amount]]-Table33[[#This Row],[Account Withdrawl Amount]], )</f>
        <v>0</v>
      </c>
      <c r="P69" s="95">
        <f>IF(Table33[[#This Row],[Category]]="Insignia",Table33[[#This Row],[Account Deposit Amount]]-Table33[[#This Row],[Account Withdrawl Amount]], )</f>
        <v>0</v>
      </c>
      <c r="Q69" s="95">
        <f>IF(Table33[[#This Row],[Category]]="Activities/Program",Table33[[#This Row],[Account Deposit Amount]]-Table33[[#This Row],[Account Withdrawl Amount]], )</f>
        <v>0</v>
      </c>
      <c r="R69" s="95">
        <f>IF(Table33[[#This Row],[Category]]="Travel",Table33[[#This Row],[Account Deposit Amount]]-Table33[[#This Row],[Account Withdrawl Amount]], )</f>
        <v>0</v>
      </c>
      <c r="S69" s="95">
        <f>IF(Table33[[#This Row],[Category]]="Parties Food &amp; Beverages",Table33[[#This Row],[Account Deposit Amount]]-Table33[[#This Row],[Account Withdrawl Amount]], )</f>
        <v>0</v>
      </c>
      <c r="T69" s="95">
        <f>IF(Table33[[#This Row],[Category]]="Service Projects Donation",Table33[[#This Row],[Account Deposit Amount]]-Table33[[#This Row],[Account Withdrawl Amount]], )</f>
        <v>0</v>
      </c>
      <c r="U69" s="95">
        <f>IF(Table33[[#This Row],[Category]]="Cookie Debt",Table33[[#This Row],[Account Deposit Amount]]-Table33[[#This Row],[Account Withdrawl Amount]], )</f>
        <v>0</v>
      </c>
      <c r="V69" s="95">
        <f>IF(Table33[[#This Row],[Category]]="Other Expense",Table33[[#This Row],[Account Deposit Amount]]-Table33[[#This Row],[Account Withdrawl Amount]], )</f>
        <v>0</v>
      </c>
    </row>
    <row r="70" spans="1:22">
      <c r="A70" s="70"/>
      <c r="B70" s="64"/>
      <c r="C70" s="69"/>
      <c r="D70" s="111"/>
      <c r="E70" s="112"/>
      <c r="F70" s="113"/>
      <c r="G70" s="95">
        <f>$G$69+$E$70-$F$70</f>
        <v>0</v>
      </c>
      <c r="H70" s="70"/>
      <c r="I70" s="95">
        <f>IF(Table33[[#This Row],[Category]]="Fall Product",Table33[[#This Row],[Account Deposit Amount]]-Table33[[#This Row],[Account Withdrawl Amount]], )</f>
        <v>0</v>
      </c>
      <c r="J70" s="95">
        <f>IF(Table33[[#This Row],[Category]]="Cookies",Table33[[#This Row],[Account Deposit Amount]]-Table33[[#This Row],[Account Withdrawl Amount]], )</f>
        <v>0</v>
      </c>
      <c r="K70" s="95">
        <f>IF(Table33[[#This Row],[Category]]="Additional Money Earning Activities",Table33[[#This Row],[Account Deposit Amount]]-Table33[[#This Row],[Account Withdrawl Amount]], )</f>
        <v>0</v>
      </c>
      <c r="L70" s="95">
        <f>IF(Table33[[#This Row],[Category]]="Sponsorships",Table33[[#This Row],[Account Deposit Amount]]-Table33[[#This Row],[Account Withdrawl Amount]], )</f>
        <v>0</v>
      </c>
      <c r="M70" s="95">
        <f>IF(Table33[[#This Row],[Category]]="Troop Dues",Table33[[#This Row],[Account Deposit Amount]]-Table33[[#This Row],[Account Withdrawl Amount]], )</f>
        <v>0</v>
      </c>
      <c r="N70" s="95">
        <f>IF(Table33[[#This Row],[Category]]="Other Income",Table33[[#This Row],[Account Deposit Amount]]-Table33[[#This Row],[Account Withdrawl Amount]], )</f>
        <v>0</v>
      </c>
      <c r="O70" s="95">
        <f>IF(Table33[[#This Row],[Category]]="Registration",Table33[[#This Row],[Account Deposit Amount]]-Table33[[#This Row],[Account Withdrawl Amount]], )</f>
        <v>0</v>
      </c>
      <c r="P70" s="95">
        <f>IF(Table33[[#This Row],[Category]]="Insignia",Table33[[#This Row],[Account Deposit Amount]]-Table33[[#This Row],[Account Withdrawl Amount]], )</f>
        <v>0</v>
      </c>
      <c r="Q70" s="95">
        <f>IF(Table33[[#This Row],[Category]]="Activities/Program",Table33[[#This Row],[Account Deposit Amount]]-Table33[[#This Row],[Account Withdrawl Amount]], )</f>
        <v>0</v>
      </c>
      <c r="R70" s="95">
        <f>IF(Table33[[#This Row],[Category]]="Travel",Table33[[#This Row],[Account Deposit Amount]]-Table33[[#This Row],[Account Withdrawl Amount]], )</f>
        <v>0</v>
      </c>
      <c r="S70" s="95">
        <f>IF(Table33[[#This Row],[Category]]="Parties Food &amp; Beverages",Table33[[#This Row],[Account Deposit Amount]]-Table33[[#This Row],[Account Withdrawl Amount]], )</f>
        <v>0</v>
      </c>
      <c r="T70" s="95">
        <f>IF(Table33[[#This Row],[Category]]="Service Projects Donation",Table33[[#This Row],[Account Deposit Amount]]-Table33[[#This Row],[Account Withdrawl Amount]], )</f>
        <v>0</v>
      </c>
      <c r="U70" s="95">
        <f>IF(Table33[[#This Row],[Category]]="Cookie Debt",Table33[[#This Row],[Account Deposit Amount]]-Table33[[#This Row],[Account Withdrawl Amount]], )</f>
        <v>0</v>
      </c>
      <c r="V70" s="95">
        <f>IF(Table33[[#This Row],[Category]]="Other Expense",Table33[[#This Row],[Account Deposit Amount]]-Table33[[#This Row],[Account Withdrawl Amount]], )</f>
        <v>0</v>
      </c>
    </row>
    <row r="71" spans="1:22">
      <c r="A71" s="70"/>
      <c r="B71" s="64"/>
      <c r="C71" s="69"/>
      <c r="D71" s="111"/>
      <c r="E71" s="112"/>
      <c r="F71" s="113"/>
      <c r="G71" s="95">
        <f>$G$70+$E$71-$F$71</f>
        <v>0</v>
      </c>
      <c r="H71" s="70"/>
      <c r="I71" s="95">
        <f>IF(Table33[[#This Row],[Category]]="Fall Product",Table33[[#This Row],[Account Deposit Amount]]-Table33[[#This Row],[Account Withdrawl Amount]], )</f>
        <v>0</v>
      </c>
      <c r="J71" s="95">
        <f>IF(Table33[[#This Row],[Category]]="Cookies",Table33[[#This Row],[Account Deposit Amount]]-Table33[[#This Row],[Account Withdrawl Amount]], )</f>
        <v>0</v>
      </c>
      <c r="K71" s="95">
        <f>IF(Table33[[#This Row],[Category]]="Additional Money Earning Activities",Table33[[#This Row],[Account Deposit Amount]]-Table33[[#This Row],[Account Withdrawl Amount]], )</f>
        <v>0</v>
      </c>
      <c r="L71" s="95">
        <f>IF(Table33[[#This Row],[Category]]="Sponsorships",Table33[[#This Row],[Account Deposit Amount]]-Table33[[#This Row],[Account Withdrawl Amount]], )</f>
        <v>0</v>
      </c>
      <c r="M71" s="95">
        <f>IF(Table33[[#This Row],[Category]]="Troop Dues",Table33[[#This Row],[Account Deposit Amount]]-Table33[[#This Row],[Account Withdrawl Amount]], )</f>
        <v>0</v>
      </c>
      <c r="N71" s="95">
        <f>IF(Table33[[#This Row],[Category]]="Other Income",Table33[[#This Row],[Account Deposit Amount]]-Table33[[#This Row],[Account Withdrawl Amount]], )</f>
        <v>0</v>
      </c>
      <c r="O71" s="95">
        <f>IF(Table33[[#This Row],[Category]]="Registration",Table33[[#This Row],[Account Deposit Amount]]-Table33[[#This Row],[Account Withdrawl Amount]], )</f>
        <v>0</v>
      </c>
      <c r="P71" s="95">
        <f>IF(Table33[[#This Row],[Category]]="Insignia",Table33[[#This Row],[Account Deposit Amount]]-Table33[[#This Row],[Account Withdrawl Amount]], )</f>
        <v>0</v>
      </c>
      <c r="Q71" s="95">
        <f>IF(Table33[[#This Row],[Category]]="Activities/Program",Table33[[#This Row],[Account Deposit Amount]]-Table33[[#This Row],[Account Withdrawl Amount]], )</f>
        <v>0</v>
      </c>
      <c r="R71" s="95">
        <f>IF(Table33[[#This Row],[Category]]="Travel",Table33[[#This Row],[Account Deposit Amount]]-Table33[[#This Row],[Account Withdrawl Amount]], )</f>
        <v>0</v>
      </c>
      <c r="S71" s="95">
        <f>IF(Table33[[#This Row],[Category]]="Parties Food &amp; Beverages",Table33[[#This Row],[Account Deposit Amount]]-Table33[[#This Row],[Account Withdrawl Amount]], )</f>
        <v>0</v>
      </c>
      <c r="T71" s="95">
        <f>IF(Table33[[#This Row],[Category]]="Service Projects Donation",Table33[[#This Row],[Account Deposit Amount]]-Table33[[#This Row],[Account Withdrawl Amount]], )</f>
        <v>0</v>
      </c>
      <c r="U71" s="95">
        <f>IF(Table33[[#This Row],[Category]]="Cookie Debt",Table33[[#This Row],[Account Deposit Amount]]-Table33[[#This Row],[Account Withdrawl Amount]], )</f>
        <v>0</v>
      </c>
      <c r="V71" s="95">
        <f>IF(Table33[[#This Row],[Category]]="Other Expense",Table33[[#This Row],[Account Deposit Amount]]-Table33[[#This Row],[Account Withdrawl Amount]], )</f>
        <v>0</v>
      </c>
    </row>
    <row r="72" spans="1:22">
      <c r="A72" s="70"/>
      <c r="B72" s="64"/>
      <c r="C72" s="69"/>
      <c r="D72" s="111"/>
      <c r="E72" s="112"/>
      <c r="F72" s="113"/>
      <c r="G72" s="95">
        <f>$G$71+$E$72-$F$72</f>
        <v>0</v>
      </c>
      <c r="H72" s="70"/>
      <c r="I72" s="95">
        <f>IF(Table33[[#This Row],[Category]]="Fall Product",Table33[[#This Row],[Account Deposit Amount]]-Table33[[#This Row],[Account Withdrawl Amount]], )</f>
        <v>0</v>
      </c>
      <c r="J72" s="95">
        <f>IF(Table33[[#This Row],[Category]]="Cookies",Table33[[#This Row],[Account Deposit Amount]]-Table33[[#This Row],[Account Withdrawl Amount]], )</f>
        <v>0</v>
      </c>
      <c r="K72" s="95">
        <f>IF(Table33[[#This Row],[Category]]="Additional Money Earning Activities",Table33[[#This Row],[Account Deposit Amount]]-Table33[[#This Row],[Account Withdrawl Amount]], )</f>
        <v>0</v>
      </c>
      <c r="L72" s="95">
        <f>IF(Table33[[#This Row],[Category]]="Sponsorships",Table33[[#This Row],[Account Deposit Amount]]-Table33[[#This Row],[Account Withdrawl Amount]], )</f>
        <v>0</v>
      </c>
      <c r="M72" s="95">
        <f>IF(Table33[[#This Row],[Category]]="Troop Dues",Table33[[#This Row],[Account Deposit Amount]]-Table33[[#This Row],[Account Withdrawl Amount]], )</f>
        <v>0</v>
      </c>
      <c r="N72" s="95">
        <f>IF(Table33[[#This Row],[Category]]="Other Income",Table33[[#This Row],[Account Deposit Amount]]-Table33[[#This Row],[Account Withdrawl Amount]], )</f>
        <v>0</v>
      </c>
      <c r="O72" s="95">
        <f>IF(Table33[[#This Row],[Category]]="Registration",Table33[[#This Row],[Account Deposit Amount]]-Table33[[#This Row],[Account Withdrawl Amount]], )</f>
        <v>0</v>
      </c>
      <c r="P72" s="95">
        <f>IF(Table33[[#This Row],[Category]]="Insignia",Table33[[#This Row],[Account Deposit Amount]]-Table33[[#This Row],[Account Withdrawl Amount]], )</f>
        <v>0</v>
      </c>
      <c r="Q72" s="95">
        <f>IF(Table33[[#This Row],[Category]]="Activities/Program",Table33[[#This Row],[Account Deposit Amount]]-Table33[[#This Row],[Account Withdrawl Amount]], )</f>
        <v>0</v>
      </c>
      <c r="R72" s="95">
        <f>IF(Table33[[#This Row],[Category]]="Travel",Table33[[#This Row],[Account Deposit Amount]]-Table33[[#This Row],[Account Withdrawl Amount]], )</f>
        <v>0</v>
      </c>
      <c r="S72" s="95">
        <f>IF(Table33[[#This Row],[Category]]="Parties Food &amp; Beverages",Table33[[#This Row],[Account Deposit Amount]]-Table33[[#This Row],[Account Withdrawl Amount]], )</f>
        <v>0</v>
      </c>
      <c r="T72" s="95">
        <f>IF(Table33[[#This Row],[Category]]="Service Projects Donation",Table33[[#This Row],[Account Deposit Amount]]-Table33[[#This Row],[Account Withdrawl Amount]], )</f>
        <v>0</v>
      </c>
      <c r="U72" s="95">
        <f>IF(Table33[[#This Row],[Category]]="Cookie Debt",Table33[[#This Row],[Account Deposit Amount]]-Table33[[#This Row],[Account Withdrawl Amount]], )</f>
        <v>0</v>
      </c>
      <c r="V72" s="95">
        <f>IF(Table33[[#This Row],[Category]]="Other Expense",Table33[[#This Row],[Account Deposit Amount]]-Table33[[#This Row],[Account Withdrawl Amount]], )</f>
        <v>0</v>
      </c>
    </row>
    <row r="73" spans="1:22">
      <c r="A73" s="70"/>
      <c r="B73" s="64"/>
      <c r="C73" s="69"/>
      <c r="D73" s="111"/>
      <c r="E73" s="112"/>
      <c r="F73" s="113"/>
      <c r="G73" s="95">
        <f>$G$72+$E$73-$F$73</f>
        <v>0</v>
      </c>
      <c r="H73" s="70"/>
      <c r="I73" s="95">
        <f>IF(Table33[[#This Row],[Category]]="Fall Product",Table33[[#This Row],[Account Deposit Amount]]-Table33[[#This Row],[Account Withdrawl Amount]], )</f>
        <v>0</v>
      </c>
      <c r="J73" s="95">
        <f>IF(Table33[[#This Row],[Category]]="Cookies",Table33[[#This Row],[Account Deposit Amount]]-Table33[[#This Row],[Account Withdrawl Amount]], )</f>
        <v>0</v>
      </c>
      <c r="K73" s="95">
        <f>IF(Table33[[#This Row],[Category]]="Additional Money Earning Activities",Table33[[#This Row],[Account Deposit Amount]]-Table33[[#This Row],[Account Withdrawl Amount]], )</f>
        <v>0</v>
      </c>
      <c r="L73" s="95">
        <f>IF(Table33[[#This Row],[Category]]="Sponsorships",Table33[[#This Row],[Account Deposit Amount]]-Table33[[#This Row],[Account Withdrawl Amount]], )</f>
        <v>0</v>
      </c>
      <c r="M73" s="95">
        <f>IF(Table33[[#This Row],[Category]]="Troop Dues",Table33[[#This Row],[Account Deposit Amount]]-Table33[[#This Row],[Account Withdrawl Amount]], )</f>
        <v>0</v>
      </c>
      <c r="N73" s="95">
        <f>IF(Table33[[#This Row],[Category]]="Other Income",Table33[[#This Row],[Account Deposit Amount]]-Table33[[#This Row],[Account Withdrawl Amount]], )</f>
        <v>0</v>
      </c>
      <c r="O73" s="95">
        <f>IF(Table33[[#This Row],[Category]]="Registration",Table33[[#This Row],[Account Deposit Amount]]-Table33[[#This Row],[Account Withdrawl Amount]], )</f>
        <v>0</v>
      </c>
      <c r="P73" s="95">
        <f>IF(Table33[[#This Row],[Category]]="Insignia",Table33[[#This Row],[Account Deposit Amount]]-Table33[[#This Row],[Account Withdrawl Amount]], )</f>
        <v>0</v>
      </c>
      <c r="Q73" s="95">
        <f>IF(Table33[[#This Row],[Category]]="Activities/Program",Table33[[#This Row],[Account Deposit Amount]]-Table33[[#This Row],[Account Withdrawl Amount]], )</f>
        <v>0</v>
      </c>
      <c r="R73" s="95">
        <f>IF(Table33[[#This Row],[Category]]="Travel",Table33[[#This Row],[Account Deposit Amount]]-Table33[[#This Row],[Account Withdrawl Amount]], )</f>
        <v>0</v>
      </c>
      <c r="S73" s="95">
        <f>IF(Table33[[#This Row],[Category]]="Parties Food &amp; Beverages",Table33[[#This Row],[Account Deposit Amount]]-Table33[[#This Row],[Account Withdrawl Amount]], )</f>
        <v>0</v>
      </c>
      <c r="T73" s="95">
        <f>IF(Table33[[#This Row],[Category]]="Service Projects Donation",Table33[[#This Row],[Account Deposit Amount]]-Table33[[#This Row],[Account Withdrawl Amount]], )</f>
        <v>0</v>
      </c>
      <c r="U73" s="95">
        <f>IF(Table33[[#This Row],[Category]]="Cookie Debt",Table33[[#This Row],[Account Deposit Amount]]-Table33[[#This Row],[Account Withdrawl Amount]], )</f>
        <v>0</v>
      </c>
      <c r="V73" s="95">
        <f>IF(Table33[[#This Row],[Category]]="Other Expense",Table33[[#This Row],[Account Deposit Amount]]-Table33[[#This Row],[Account Withdrawl Amount]], )</f>
        <v>0</v>
      </c>
    </row>
    <row r="74" spans="1:22">
      <c r="A74" s="70"/>
      <c r="B74" s="64"/>
      <c r="C74" s="69"/>
      <c r="D74" s="111"/>
      <c r="E74" s="112"/>
      <c r="F74" s="113"/>
      <c r="G74" s="95">
        <f>$G$73+$E$74-$F$74</f>
        <v>0</v>
      </c>
      <c r="H74" s="70"/>
      <c r="I74" s="95">
        <f>IF(Table33[[#This Row],[Category]]="Fall Product",Table33[[#This Row],[Account Deposit Amount]]-Table33[[#This Row],[Account Withdrawl Amount]], )</f>
        <v>0</v>
      </c>
      <c r="J74" s="95">
        <f>IF(Table33[[#This Row],[Category]]="Cookies",Table33[[#This Row],[Account Deposit Amount]]-Table33[[#This Row],[Account Withdrawl Amount]], )</f>
        <v>0</v>
      </c>
      <c r="K74" s="95">
        <f>IF(Table33[[#This Row],[Category]]="Additional Money Earning Activities",Table33[[#This Row],[Account Deposit Amount]]-Table33[[#This Row],[Account Withdrawl Amount]], )</f>
        <v>0</v>
      </c>
      <c r="L74" s="95">
        <f>IF(Table33[[#This Row],[Category]]="Sponsorships",Table33[[#This Row],[Account Deposit Amount]]-Table33[[#This Row],[Account Withdrawl Amount]], )</f>
        <v>0</v>
      </c>
      <c r="M74" s="95">
        <f>IF(Table33[[#This Row],[Category]]="Troop Dues",Table33[[#This Row],[Account Deposit Amount]]-Table33[[#This Row],[Account Withdrawl Amount]], )</f>
        <v>0</v>
      </c>
      <c r="N74" s="95">
        <f>IF(Table33[[#This Row],[Category]]="Other Income",Table33[[#This Row],[Account Deposit Amount]]-Table33[[#This Row],[Account Withdrawl Amount]], )</f>
        <v>0</v>
      </c>
      <c r="O74" s="95">
        <f>IF(Table33[[#This Row],[Category]]="Registration",Table33[[#This Row],[Account Deposit Amount]]-Table33[[#This Row],[Account Withdrawl Amount]], )</f>
        <v>0</v>
      </c>
      <c r="P74" s="95">
        <f>IF(Table33[[#This Row],[Category]]="Insignia",Table33[[#This Row],[Account Deposit Amount]]-Table33[[#This Row],[Account Withdrawl Amount]], )</f>
        <v>0</v>
      </c>
      <c r="Q74" s="95">
        <f>IF(Table33[[#This Row],[Category]]="Activities/Program",Table33[[#This Row],[Account Deposit Amount]]-Table33[[#This Row],[Account Withdrawl Amount]], )</f>
        <v>0</v>
      </c>
      <c r="R74" s="95">
        <f>IF(Table33[[#This Row],[Category]]="Travel",Table33[[#This Row],[Account Deposit Amount]]-Table33[[#This Row],[Account Withdrawl Amount]], )</f>
        <v>0</v>
      </c>
      <c r="S74" s="95">
        <f>IF(Table33[[#This Row],[Category]]="Parties Food &amp; Beverages",Table33[[#This Row],[Account Deposit Amount]]-Table33[[#This Row],[Account Withdrawl Amount]], )</f>
        <v>0</v>
      </c>
      <c r="T74" s="95">
        <f>IF(Table33[[#This Row],[Category]]="Service Projects Donation",Table33[[#This Row],[Account Deposit Amount]]-Table33[[#This Row],[Account Withdrawl Amount]], )</f>
        <v>0</v>
      </c>
      <c r="U74" s="95">
        <f>IF(Table33[[#This Row],[Category]]="Cookie Debt",Table33[[#This Row],[Account Deposit Amount]]-Table33[[#This Row],[Account Withdrawl Amount]], )</f>
        <v>0</v>
      </c>
      <c r="V74" s="95">
        <f>IF(Table33[[#This Row],[Category]]="Other Expense",Table33[[#This Row],[Account Deposit Amount]]-Table33[[#This Row],[Account Withdrawl Amount]], )</f>
        <v>0</v>
      </c>
    </row>
    <row r="75" spans="1:22">
      <c r="A75" s="70"/>
      <c r="B75" s="64"/>
      <c r="C75" s="69"/>
      <c r="D75" s="111"/>
      <c r="E75" s="112"/>
      <c r="F75" s="113"/>
      <c r="G75" s="95">
        <f>$G$74+$E$75-$F$75</f>
        <v>0</v>
      </c>
      <c r="H75" s="70"/>
      <c r="I75" s="95">
        <f>IF(Table33[[#This Row],[Category]]="Fall Product",Table33[[#This Row],[Account Deposit Amount]]-Table33[[#This Row],[Account Withdrawl Amount]], )</f>
        <v>0</v>
      </c>
      <c r="J75" s="95">
        <f>IF(Table33[[#This Row],[Category]]="Cookies",Table33[[#This Row],[Account Deposit Amount]]-Table33[[#This Row],[Account Withdrawl Amount]], )</f>
        <v>0</v>
      </c>
      <c r="K75" s="95">
        <f>IF(Table33[[#This Row],[Category]]="Additional Money Earning Activities",Table33[[#This Row],[Account Deposit Amount]]-Table33[[#This Row],[Account Withdrawl Amount]], )</f>
        <v>0</v>
      </c>
      <c r="L75" s="95">
        <f>IF(Table33[[#This Row],[Category]]="Sponsorships",Table33[[#This Row],[Account Deposit Amount]]-Table33[[#This Row],[Account Withdrawl Amount]], )</f>
        <v>0</v>
      </c>
      <c r="M75" s="95">
        <f>IF(Table33[[#This Row],[Category]]="Troop Dues",Table33[[#This Row],[Account Deposit Amount]]-Table33[[#This Row],[Account Withdrawl Amount]], )</f>
        <v>0</v>
      </c>
      <c r="N75" s="95">
        <f>IF(Table33[[#This Row],[Category]]="Other Income",Table33[[#This Row],[Account Deposit Amount]]-Table33[[#This Row],[Account Withdrawl Amount]], )</f>
        <v>0</v>
      </c>
      <c r="O75" s="95">
        <f>IF(Table33[[#This Row],[Category]]="Registration",Table33[[#This Row],[Account Deposit Amount]]-Table33[[#This Row],[Account Withdrawl Amount]], )</f>
        <v>0</v>
      </c>
      <c r="P75" s="95">
        <f>IF(Table33[[#This Row],[Category]]="Insignia",Table33[[#This Row],[Account Deposit Amount]]-Table33[[#This Row],[Account Withdrawl Amount]], )</f>
        <v>0</v>
      </c>
      <c r="Q75" s="95">
        <f>IF(Table33[[#This Row],[Category]]="Activities/Program",Table33[[#This Row],[Account Deposit Amount]]-Table33[[#This Row],[Account Withdrawl Amount]], )</f>
        <v>0</v>
      </c>
      <c r="R75" s="95">
        <f>IF(Table33[[#This Row],[Category]]="Travel",Table33[[#This Row],[Account Deposit Amount]]-Table33[[#This Row],[Account Withdrawl Amount]], )</f>
        <v>0</v>
      </c>
      <c r="S75" s="95">
        <f>IF(Table33[[#This Row],[Category]]="Parties Food &amp; Beverages",Table33[[#This Row],[Account Deposit Amount]]-Table33[[#This Row],[Account Withdrawl Amount]], )</f>
        <v>0</v>
      </c>
      <c r="T75" s="95">
        <f>IF(Table33[[#This Row],[Category]]="Service Projects Donation",Table33[[#This Row],[Account Deposit Amount]]-Table33[[#This Row],[Account Withdrawl Amount]], )</f>
        <v>0</v>
      </c>
      <c r="U75" s="95">
        <f>IF(Table33[[#This Row],[Category]]="Cookie Debt",Table33[[#This Row],[Account Deposit Amount]]-Table33[[#This Row],[Account Withdrawl Amount]], )</f>
        <v>0</v>
      </c>
      <c r="V75" s="95">
        <f>IF(Table33[[#This Row],[Category]]="Other Expense",Table33[[#This Row],[Account Deposit Amount]]-Table33[[#This Row],[Account Withdrawl Amount]], )</f>
        <v>0</v>
      </c>
    </row>
    <row r="76" spans="1:22">
      <c r="A76" s="70"/>
      <c r="B76" s="64"/>
      <c r="C76" s="69"/>
      <c r="D76" s="111"/>
      <c r="E76" s="112"/>
      <c r="F76" s="113"/>
      <c r="G76" s="95">
        <f>$G$75+$E$76-$F$76</f>
        <v>0</v>
      </c>
      <c r="H76" s="70"/>
      <c r="I76" s="95">
        <f>IF(Table33[[#This Row],[Category]]="Fall Product",Table33[[#This Row],[Account Deposit Amount]]-Table33[[#This Row],[Account Withdrawl Amount]], )</f>
        <v>0</v>
      </c>
      <c r="J76" s="95">
        <f>IF(Table33[[#This Row],[Category]]="Cookies",Table33[[#This Row],[Account Deposit Amount]]-Table33[[#This Row],[Account Withdrawl Amount]], )</f>
        <v>0</v>
      </c>
      <c r="K76" s="95">
        <f>IF(Table33[[#This Row],[Category]]="Additional Money Earning Activities",Table33[[#This Row],[Account Deposit Amount]]-Table33[[#This Row],[Account Withdrawl Amount]], )</f>
        <v>0</v>
      </c>
      <c r="L76" s="95">
        <f>IF(Table33[[#This Row],[Category]]="Sponsorships",Table33[[#This Row],[Account Deposit Amount]]-Table33[[#This Row],[Account Withdrawl Amount]], )</f>
        <v>0</v>
      </c>
      <c r="M76" s="95">
        <f>IF(Table33[[#This Row],[Category]]="Troop Dues",Table33[[#This Row],[Account Deposit Amount]]-Table33[[#This Row],[Account Withdrawl Amount]], )</f>
        <v>0</v>
      </c>
      <c r="N76" s="95">
        <f>IF(Table33[[#This Row],[Category]]="Other Income",Table33[[#This Row],[Account Deposit Amount]]-Table33[[#This Row],[Account Withdrawl Amount]], )</f>
        <v>0</v>
      </c>
      <c r="O76" s="95">
        <f>IF(Table33[[#This Row],[Category]]="Registration",Table33[[#This Row],[Account Deposit Amount]]-Table33[[#This Row],[Account Withdrawl Amount]], )</f>
        <v>0</v>
      </c>
      <c r="P76" s="95">
        <f>IF(Table33[[#This Row],[Category]]="Insignia",Table33[[#This Row],[Account Deposit Amount]]-Table33[[#This Row],[Account Withdrawl Amount]], )</f>
        <v>0</v>
      </c>
      <c r="Q76" s="95">
        <f>IF(Table33[[#This Row],[Category]]="Activities/Program",Table33[[#This Row],[Account Deposit Amount]]-Table33[[#This Row],[Account Withdrawl Amount]], )</f>
        <v>0</v>
      </c>
      <c r="R76" s="95">
        <f>IF(Table33[[#This Row],[Category]]="Travel",Table33[[#This Row],[Account Deposit Amount]]-Table33[[#This Row],[Account Withdrawl Amount]], )</f>
        <v>0</v>
      </c>
      <c r="S76" s="95">
        <f>IF(Table33[[#This Row],[Category]]="Parties Food &amp; Beverages",Table33[[#This Row],[Account Deposit Amount]]-Table33[[#This Row],[Account Withdrawl Amount]], )</f>
        <v>0</v>
      </c>
      <c r="T76" s="95">
        <f>IF(Table33[[#This Row],[Category]]="Service Projects Donation",Table33[[#This Row],[Account Deposit Amount]]-Table33[[#This Row],[Account Withdrawl Amount]], )</f>
        <v>0</v>
      </c>
      <c r="U76" s="95">
        <f>IF(Table33[[#This Row],[Category]]="Cookie Debt",Table33[[#This Row],[Account Deposit Amount]]-Table33[[#This Row],[Account Withdrawl Amount]], )</f>
        <v>0</v>
      </c>
      <c r="V76" s="95">
        <f>IF(Table33[[#This Row],[Category]]="Other Expense",Table33[[#This Row],[Account Deposit Amount]]-Table33[[#This Row],[Account Withdrawl Amount]], )</f>
        <v>0</v>
      </c>
    </row>
    <row r="77" spans="1:22">
      <c r="A77" s="70"/>
      <c r="B77" s="64"/>
      <c r="C77" s="69"/>
      <c r="D77" s="111"/>
      <c r="E77" s="112"/>
      <c r="F77" s="113"/>
      <c r="G77" s="95">
        <f>$G$76+$E$77-$F$77</f>
        <v>0</v>
      </c>
      <c r="H77" s="70"/>
      <c r="I77" s="95">
        <f>IF(Table33[[#This Row],[Category]]="Fall Product",Table33[[#This Row],[Account Deposit Amount]]-Table33[[#This Row],[Account Withdrawl Amount]], )</f>
        <v>0</v>
      </c>
      <c r="J77" s="95">
        <f>IF(Table33[[#This Row],[Category]]="Cookies",Table33[[#This Row],[Account Deposit Amount]]-Table33[[#This Row],[Account Withdrawl Amount]], )</f>
        <v>0</v>
      </c>
      <c r="K77" s="95">
        <f>IF(Table33[[#This Row],[Category]]="Additional Money Earning Activities",Table33[[#This Row],[Account Deposit Amount]]-Table33[[#This Row],[Account Withdrawl Amount]], )</f>
        <v>0</v>
      </c>
      <c r="L77" s="95">
        <f>IF(Table33[[#This Row],[Category]]="Sponsorships",Table33[[#This Row],[Account Deposit Amount]]-Table33[[#This Row],[Account Withdrawl Amount]], )</f>
        <v>0</v>
      </c>
      <c r="M77" s="95">
        <f>IF(Table33[[#This Row],[Category]]="Troop Dues",Table33[[#This Row],[Account Deposit Amount]]-Table33[[#This Row],[Account Withdrawl Amount]], )</f>
        <v>0</v>
      </c>
      <c r="N77" s="95">
        <f>IF(Table33[[#This Row],[Category]]="Other Income",Table33[[#This Row],[Account Deposit Amount]]-Table33[[#This Row],[Account Withdrawl Amount]], )</f>
        <v>0</v>
      </c>
      <c r="O77" s="95">
        <f>IF(Table33[[#This Row],[Category]]="Registration",Table33[[#This Row],[Account Deposit Amount]]-Table33[[#This Row],[Account Withdrawl Amount]], )</f>
        <v>0</v>
      </c>
      <c r="P77" s="95">
        <f>IF(Table33[[#This Row],[Category]]="Insignia",Table33[[#This Row],[Account Deposit Amount]]-Table33[[#This Row],[Account Withdrawl Amount]], )</f>
        <v>0</v>
      </c>
      <c r="Q77" s="95">
        <f>IF(Table33[[#This Row],[Category]]="Activities/Program",Table33[[#This Row],[Account Deposit Amount]]-Table33[[#This Row],[Account Withdrawl Amount]], )</f>
        <v>0</v>
      </c>
      <c r="R77" s="95">
        <f>IF(Table33[[#This Row],[Category]]="Travel",Table33[[#This Row],[Account Deposit Amount]]-Table33[[#This Row],[Account Withdrawl Amount]], )</f>
        <v>0</v>
      </c>
      <c r="S77" s="95">
        <f>IF(Table33[[#This Row],[Category]]="Parties Food &amp; Beverages",Table33[[#This Row],[Account Deposit Amount]]-Table33[[#This Row],[Account Withdrawl Amount]], )</f>
        <v>0</v>
      </c>
      <c r="T77" s="95">
        <f>IF(Table33[[#This Row],[Category]]="Service Projects Donation",Table33[[#This Row],[Account Deposit Amount]]-Table33[[#This Row],[Account Withdrawl Amount]], )</f>
        <v>0</v>
      </c>
      <c r="U77" s="95">
        <f>IF(Table33[[#This Row],[Category]]="Cookie Debt",Table33[[#This Row],[Account Deposit Amount]]-Table33[[#This Row],[Account Withdrawl Amount]], )</f>
        <v>0</v>
      </c>
      <c r="V77" s="95">
        <f>IF(Table33[[#This Row],[Category]]="Other Expense",Table33[[#This Row],[Account Deposit Amount]]-Table33[[#This Row],[Account Withdrawl Amount]], )</f>
        <v>0</v>
      </c>
    </row>
    <row r="78" spans="1:22">
      <c r="A78" s="70"/>
      <c r="B78" s="64"/>
      <c r="C78" s="69"/>
      <c r="D78" s="111"/>
      <c r="E78" s="112"/>
      <c r="F78" s="113"/>
      <c r="G78" s="95">
        <f>$G$77+$E$78-$F$78</f>
        <v>0</v>
      </c>
      <c r="H78" s="70"/>
      <c r="I78" s="95">
        <f>IF(Table33[[#This Row],[Category]]="Fall Product",Table33[[#This Row],[Account Deposit Amount]]-Table33[[#This Row],[Account Withdrawl Amount]], )</f>
        <v>0</v>
      </c>
      <c r="J78" s="95">
        <f>IF(Table33[[#This Row],[Category]]="Cookies",Table33[[#This Row],[Account Deposit Amount]]-Table33[[#This Row],[Account Withdrawl Amount]], )</f>
        <v>0</v>
      </c>
      <c r="K78" s="95">
        <f>IF(Table33[[#This Row],[Category]]="Additional Money Earning Activities",Table33[[#This Row],[Account Deposit Amount]]-Table33[[#This Row],[Account Withdrawl Amount]], )</f>
        <v>0</v>
      </c>
      <c r="L78" s="95">
        <f>IF(Table33[[#This Row],[Category]]="Sponsorships",Table33[[#This Row],[Account Deposit Amount]]-Table33[[#This Row],[Account Withdrawl Amount]], )</f>
        <v>0</v>
      </c>
      <c r="M78" s="95">
        <f>IF(Table33[[#This Row],[Category]]="Troop Dues",Table33[[#This Row],[Account Deposit Amount]]-Table33[[#This Row],[Account Withdrawl Amount]], )</f>
        <v>0</v>
      </c>
      <c r="N78" s="95">
        <f>IF(Table33[[#This Row],[Category]]="Other Income",Table33[[#This Row],[Account Deposit Amount]]-Table33[[#This Row],[Account Withdrawl Amount]], )</f>
        <v>0</v>
      </c>
      <c r="O78" s="95">
        <f>IF(Table33[[#This Row],[Category]]="Registration",Table33[[#This Row],[Account Deposit Amount]]-Table33[[#This Row],[Account Withdrawl Amount]], )</f>
        <v>0</v>
      </c>
      <c r="P78" s="95">
        <f>IF(Table33[[#This Row],[Category]]="Insignia",Table33[[#This Row],[Account Deposit Amount]]-Table33[[#This Row],[Account Withdrawl Amount]], )</f>
        <v>0</v>
      </c>
      <c r="Q78" s="95">
        <f>IF(Table33[[#This Row],[Category]]="Activities/Program",Table33[[#This Row],[Account Deposit Amount]]-Table33[[#This Row],[Account Withdrawl Amount]], )</f>
        <v>0</v>
      </c>
      <c r="R78" s="95">
        <f>IF(Table33[[#This Row],[Category]]="Travel",Table33[[#This Row],[Account Deposit Amount]]-Table33[[#This Row],[Account Withdrawl Amount]], )</f>
        <v>0</v>
      </c>
      <c r="S78" s="95">
        <f>IF(Table33[[#This Row],[Category]]="Parties Food &amp; Beverages",Table33[[#This Row],[Account Deposit Amount]]-Table33[[#This Row],[Account Withdrawl Amount]], )</f>
        <v>0</v>
      </c>
      <c r="T78" s="95">
        <f>IF(Table33[[#This Row],[Category]]="Service Projects Donation",Table33[[#This Row],[Account Deposit Amount]]-Table33[[#This Row],[Account Withdrawl Amount]], )</f>
        <v>0</v>
      </c>
      <c r="U78" s="95">
        <f>IF(Table33[[#This Row],[Category]]="Cookie Debt",Table33[[#This Row],[Account Deposit Amount]]-Table33[[#This Row],[Account Withdrawl Amount]], )</f>
        <v>0</v>
      </c>
      <c r="V78" s="95">
        <f>IF(Table33[[#This Row],[Category]]="Other Expense",Table33[[#This Row],[Account Deposit Amount]]-Table33[[#This Row],[Account Withdrawl Amount]], )</f>
        <v>0</v>
      </c>
    </row>
    <row r="79" spans="1:22">
      <c r="A79" s="70"/>
      <c r="B79" s="64"/>
      <c r="C79" s="69"/>
      <c r="D79" s="111"/>
      <c r="E79" s="112"/>
      <c r="F79" s="113"/>
      <c r="G79" s="95">
        <f>$G$78+$E$79-$F$79</f>
        <v>0</v>
      </c>
      <c r="H79" s="70"/>
      <c r="I79" s="95">
        <f>IF(Table33[[#This Row],[Category]]="Fall Product",Table33[[#This Row],[Account Deposit Amount]]-Table33[[#This Row],[Account Withdrawl Amount]], )</f>
        <v>0</v>
      </c>
      <c r="J79" s="95">
        <f>IF(Table33[[#This Row],[Category]]="Cookies",Table33[[#This Row],[Account Deposit Amount]]-Table33[[#This Row],[Account Withdrawl Amount]], )</f>
        <v>0</v>
      </c>
      <c r="K79" s="95">
        <f>IF(Table33[[#This Row],[Category]]="Additional Money Earning Activities",Table33[[#This Row],[Account Deposit Amount]]-Table33[[#This Row],[Account Withdrawl Amount]], )</f>
        <v>0</v>
      </c>
      <c r="L79" s="95">
        <f>IF(Table33[[#This Row],[Category]]="Sponsorships",Table33[[#This Row],[Account Deposit Amount]]-Table33[[#This Row],[Account Withdrawl Amount]], )</f>
        <v>0</v>
      </c>
      <c r="M79" s="95">
        <f>IF(Table33[[#This Row],[Category]]="Troop Dues",Table33[[#This Row],[Account Deposit Amount]]-Table33[[#This Row],[Account Withdrawl Amount]], )</f>
        <v>0</v>
      </c>
      <c r="N79" s="95">
        <f>IF(Table33[[#This Row],[Category]]="Other Income",Table33[[#This Row],[Account Deposit Amount]]-Table33[[#This Row],[Account Withdrawl Amount]], )</f>
        <v>0</v>
      </c>
      <c r="O79" s="95">
        <f>IF(Table33[[#This Row],[Category]]="Registration",Table33[[#This Row],[Account Deposit Amount]]-Table33[[#This Row],[Account Withdrawl Amount]], )</f>
        <v>0</v>
      </c>
      <c r="P79" s="95">
        <f>IF(Table33[[#This Row],[Category]]="Insignia",Table33[[#This Row],[Account Deposit Amount]]-Table33[[#This Row],[Account Withdrawl Amount]], )</f>
        <v>0</v>
      </c>
      <c r="Q79" s="95">
        <f>IF(Table33[[#This Row],[Category]]="Activities/Program",Table33[[#This Row],[Account Deposit Amount]]-Table33[[#This Row],[Account Withdrawl Amount]], )</f>
        <v>0</v>
      </c>
      <c r="R79" s="95">
        <f>IF(Table33[[#This Row],[Category]]="Travel",Table33[[#This Row],[Account Deposit Amount]]-Table33[[#This Row],[Account Withdrawl Amount]], )</f>
        <v>0</v>
      </c>
      <c r="S79" s="95">
        <f>IF(Table33[[#This Row],[Category]]="Parties Food &amp; Beverages",Table33[[#This Row],[Account Deposit Amount]]-Table33[[#This Row],[Account Withdrawl Amount]], )</f>
        <v>0</v>
      </c>
      <c r="T79" s="95">
        <f>IF(Table33[[#This Row],[Category]]="Service Projects Donation",Table33[[#This Row],[Account Deposit Amount]]-Table33[[#This Row],[Account Withdrawl Amount]], )</f>
        <v>0</v>
      </c>
      <c r="U79" s="95">
        <f>IF(Table33[[#This Row],[Category]]="Cookie Debt",Table33[[#This Row],[Account Deposit Amount]]-Table33[[#This Row],[Account Withdrawl Amount]], )</f>
        <v>0</v>
      </c>
      <c r="V79" s="95">
        <f>IF(Table33[[#This Row],[Category]]="Other Expense",Table33[[#This Row],[Account Deposit Amount]]-Table33[[#This Row],[Account Withdrawl Amount]], )</f>
        <v>0</v>
      </c>
    </row>
    <row r="80" spans="1:22">
      <c r="A80" s="70"/>
      <c r="B80" s="64"/>
      <c r="C80" s="69"/>
      <c r="D80" s="111"/>
      <c r="E80" s="112"/>
      <c r="F80" s="113"/>
      <c r="G80" s="95">
        <f>$G$79+$E$80-$F$80</f>
        <v>0</v>
      </c>
      <c r="H80" s="70"/>
      <c r="I80" s="95">
        <f>IF(Table33[[#This Row],[Category]]="Fall Product",Table33[[#This Row],[Account Deposit Amount]]-Table33[[#This Row],[Account Withdrawl Amount]], )</f>
        <v>0</v>
      </c>
      <c r="J80" s="95">
        <f>IF(Table33[[#This Row],[Category]]="Cookies",Table33[[#This Row],[Account Deposit Amount]]-Table33[[#This Row],[Account Withdrawl Amount]], )</f>
        <v>0</v>
      </c>
      <c r="K80" s="95">
        <f>IF(Table33[[#This Row],[Category]]="Additional Money Earning Activities",Table33[[#This Row],[Account Deposit Amount]]-Table33[[#This Row],[Account Withdrawl Amount]], )</f>
        <v>0</v>
      </c>
      <c r="L80" s="95">
        <f>IF(Table33[[#This Row],[Category]]="Sponsorships",Table33[[#This Row],[Account Deposit Amount]]-Table33[[#This Row],[Account Withdrawl Amount]], )</f>
        <v>0</v>
      </c>
      <c r="M80" s="95">
        <f>IF(Table33[[#This Row],[Category]]="Troop Dues",Table33[[#This Row],[Account Deposit Amount]]-Table33[[#This Row],[Account Withdrawl Amount]], )</f>
        <v>0</v>
      </c>
      <c r="N80" s="95">
        <f>IF(Table33[[#This Row],[Category]]="Other Income",Table33[[#This Row],[Account Deposit Amount]]-Table33[[#This Row],[Account Withdrawl Amount]], )</f>
        <v>0</v>
      </c>
      <c r="O80" s="95">
        <f>IF(Table33[[#This Row],[Category]]="Registration",Table33[[#This Row],[Account Deposit Amount]]-Table33[[#This Row],[Account Withdrawl Amount]], )</f>
        <v>0</v>
      </c>
      <c r="P80" s="95">
        <f>IF(Table33[[#This Row],[Category]]="Insignia",Table33[[#This Row],[Account Deposit Amount]]-Table33[[#This Row],[Account Withdrawl Amount]], )</f>
        <v>0</v>
      </c>
      <c r="Q80" s="95">
        <f>IF(Table33[[#This Row],[Category]]="Activities/Program",Table33[[#This Row],[Account Deposit Amount]]-Table33[[#This Row],[Account Withdrawl Amount]], )</f>
        <v>0</v>
      </c>
      <c r="R80" s="95">
        <f>IF(Table33[[#This Row],[Category]]="Travel",Table33[[#This Row],[Account Deposit Amount]]-Table33[[#This Row],[Account Withdrawl Amount]], )</f>
        <v>0</v>
      </c>
      <c r="S80" s="95">
        <f>IF(Table33[[#This Row],[Category]]="Parties Food &amp; Beverages",Table33[[#This Row],[Account Deposit Amount]]-Table33[[#This Row],[Account Withdrawl Amount]], )</f>
        <v>0</v>
      </c>
      <c r="T80" s="95">
        <f>IF(Table33[[#This Row],[Category]]="Service Projects Donation",Table33[[#This Row],[Account Deposit Amount]]-Table33[[#This Row],[Account Withdrawl Amount]], )</f>
        <v>0</v>
      </c>
      <c r="U80" s="95">
        <f>IF(Table33[[#This Row],[Category]]="Cookie Debt",Table33[[#This Row],[Account Deposit Amount]]-Table33[[#This Row],[Account Withdrawl Amount]], )</f>
        <v>0</v>
      </c>
      <c r="V80" s="95">
        <f>IF(Table33[[#This Row],[Category]]="Other Expense",Table33[[#This Row],[Account Deposit Amount]]-Table33[[#This Row],[Account Withdrawl Amount]], )</f>
        <v>0</v>
      </c>
    </row>
    <row r="81" spans="1:22">
      <c r="A81" s="70"/>
      <c r="B81" s="64"/>
      <c r="C81" s="69"/>
      <c r="D81" s="111"/>
      <c r="E81" s="112"/>
      <c r="F81" s="113"/>
      <c r="G81" s="95">
        <f>$G$80+$E$81-$F$81</f>
        <v>0</v>
      </c>
      <c r="H81" s="70"/>
      <c r="I81" s="95">
        <f>IF(Table33[[#This Row],[Category]]="Fall Product",Table33[[#This Row],[Account Deposit Amount]]-Table33[[#This Row],[Account Withdrawl Amount]], )</f>
        <v>0</v>
      </c>
      <c r="J81" s="95">
        <f>IF(Table33[[#This Row],[Category]]="Cookies",Table33[[#This Row],[Account Deposit Amount]]-Table33[[#This Row],[Account Withdrawl Amount]], )</f>
        <v>0</v>
      </c>
      <c r="K81" s="95">
        <f>IF(Table33[[#This Row],[Category]]="Additional Money Earning Activities",Table33[[#This Row],[Account Deposit Amount]]-Table33[[#This Row],[Account Withdrawl Amount]], )</f>
        <v>0</v>
      </c>
      <c r="L81" s="95">
        <f>IF(Table33[[#This Row],[Category]]="Sponsorships",Table33[[#This Row],[Account Deposit Amount]]-Table33[[#This Row],[Account Withdrawl Amount]], )</f>
        <v>0</v>
      </c>
      <c r="M81" s="95">
        <f>IF(Table33[[#This Row],[Category]]="Troop Dues",Table33[[#This Row],[Account Deposit Amount]]-Table33[[#This Row],[Account Withdrawl Amount]], )</f>
        <v>0</v>
      </c>
      <c r="N81" s="95">
        <f>IF(Table33[[#This Row],[Category]]="Other Income",Table33[[#This Row],[Account Deposit Amount]]-Table33[[#This Row],[Account Withdrawl Amount]], )</f>
        <v>0</v>
      </c>
      <c r="O81" s="95">
        <f>IF(Table33[[#This Row],[Category]]="Registration",Table33[[#This Row],[Account Deposit Amount]]-Table33[[#This Row],[Account Withdrawl Amount]], )</f>
        <v>0</v>
      </c>
      <c r="P81" s="95">
        <f>IF(Table33[[#This Row],[Category]]="Insignia",Table33[[#This Row],[Account Deposit Amount]]-Table33[[#This Row],[Account Withdrawl Amount]], )</f>
        <v>0</v>
      </c>
      <c r="Q81" s="95">
        <f>IF(Table33[[#This Row],[Category]]="Activities/Program",Table33[[#This Row],[Account Deposit Amount]]-Table33[[#This Row],[Account Withdrawl Amount]], )</f>
        <v>0</v>
      </c>
      <c r="R81" s="95">
        <f>IF(Table33[[#This Row],[Category]]="Travel",Table33[[#This Row],[Account Deposit Amount]]-Table33[[#This Row],[Account Withdrawl Amount]], )</f>
        <v>0</v>
      </c>
      <c r="S81" s="95">
        <f>IF(Table33[[#This Row],[Category]]="Parties Food &amp; Beverages",Table33[[#This Row],[Account Deposit Amount]]-Table33[[#This Row],[Account Withdrawl Amount]], )</f>
        <v>0</v>
      </c>
      <c r="T81" s="95">
        <f>IF(Table33[[#This Row],[Category]]="Service Projects Donation",Table33[[#This Row],[Account Deposit Amount]]-Table33[[#This Row],[Account Withdrawl Amount]], )</f>
        <v>0</v>
      </c>
      <c r="U81" s="95">
        <f>IF(Table33[[#This Row],[Category]]="Cookie Debt",Table33[[#This Row],[Account Deposit Amount]]-Table33[[#This Row],[Account Withdrawl Amount]], )</f>
        <v>0</v>
      </c>
      <c r="V81" s="95">
        <f>IF(Table33[[#This Row],[Category]]="Other Expense",Table33[[#This Row],[Account Deposit Amount]]-Table33[[#This Row],[Account Withdrawl Amount]], )</f>
        <v>0</v>
      </c>
    </row>
    <row r="82" spans="1:22">
      <c r="A82" s="70"/>
      <c r="B82" s="64"/>
      <c r="C82" s="69"/>
      <c r="D82" s="111"/>
      <c r="E82" s="112"/>
      <c r="F82" s="113"/>
      <c r="G82" s="95">
        <f>$G$81+$E$82-$F$82</f>
        <v>0</v>
      </c>
      <c r="H82" s="70"/>
      <c r="I82" s="95">
        <f>IF(Table33[[#This Row],[Category]]="Fall Product",Table33[[#This Row],[Account Deposit Amount]]-Table33[[#This Row],[Account Withdrawl Amount]], )</f>
        <v>0</v>
      </c>
      <c r="J82" s="95">
        <f>IF(Table33[[#This Row],[Category]]="Cookies",Table33[[#This Row],[Account Deposit Amount]]-Table33[[#This Row],[Account Withdrawl Amount]], )</f>
        <v>0</v>
      </c>
      <c r="K82" s="95">
        <f>IF(Table33[[#This Row],[Category]]="Additional Money Earning Activities",Table33[[#This Row],[Account Deposit Amount]]-Table33[[#This Row],[Account Withdrawl Amount]], )</f>
        <v>0</v>
      </c>
      <c r="L82" s="95">
        <f>IF(Table33[[#This Row],[Category]]="Sponsorships",Table33[[#This Row],[Account Deposit Amount]]-Table33[[#This Row],[Account Withdrawl Amount]], )</f>
        <v>0</v>
      </c>
      <c r="M82" s="95">
        <f>IF(Table33[[#This Row],[Category]]="Troop Dues",Table33[[#This Row],[Account Deposit Amount]]-Table33[[#This Row],[Account Withdrawl Amount]], )</f>
        <v>0</v>
      </c>
      <c r="N82" s="95">
        <f>IF(Table33[[#This Row],[Category]]="Other Income",Table33[[#This Row],[Account Deposit Amount]]-Table33[[#This Row],[Account Withdrawl Amount]], )</f>
        <v>0</v>
      </c>
      <c r="O82" s="95">
        <f>IF(Table33[[#This Row],[Category]]="Registration",Table33[[#This Row],[Account Deposit Amount]]-Table33[[#This Row],[Account Withdrawl Amount]], )</f>
        <v>0</v>
      </c>
      <c r="P82" s="95">
        <f>IF(Table33[[#This Row],[Category]]="Insignia",Table33[[#This Row],[Account Deposit Amount]]-Table33[[#This Row],[Account Withdrawl Amount]], )</f>
        <v>0</v>
      </c>
      <c r="Q82" s="95">
        <f>IF(Table33[[#This Row],[Category]]="Activities/Program",Table33[[#This Row],[Account Deposit Amount]]-Table33[[#This Row],[Account Withdrawl Amount]], )</f>
        <v>0</v>
      </c>
      <c r="R82" s="95">
        <f>IF(Table33[[#This Row],[Category]]="Travel",Table33[[#This Row],[Account Deposit Amount]]-Table33[[#This Row],[Account Withdrawl Amount]], )</f>
        <v>0</v>
      </c>
      <c r="S82" s="95">
        <f>IF(Table33[[#This Row],[Category]]="Parties Food &amp; Beverages",Table33[[#This Row],[Account Deposit Amount]]-Table33[[#This Row],[Account Withdrawl Amount]], )</f>
        <v>0</v>
      </c>
      <c r="T82" s="95">
        <f>IF(Table33[[#This Row],[Category]]="Service Projects Donation",Table33[[#This Row],[Account Deposit Amount]]-Table33[[#This Row],[Account Withdrawl Amount]], )</f>
        <v>0</v>
      </c>
      <c r="U82" s="95">
        <f>IF(Table33[[#This Row],[Category]]="Cookie Debt",Table33[[#This Row],[Account Deposit Amount]]-Table33[[#This Row],[Account Withdrawl Amount]], )</f>
        <v>0</v>
      </c>
      <c r="V82" s="95">
        <f>IF(Table33[[#This Row],[Category]]="Other Expense",Table33[[#This Row],[Account Deposit Amount]]-Table33[[#This Row],[Account Withdrawl Amount]], )</f>
        <v>0</v>
      </c>
    </row>
    <row r="83" spans="1:22">
      <c r="A83" s="70"/>
      <c r="B83" s="64"/>
      <c r="C83" s="69"/>
      <c r="D83" s="111"/>
      <c r="E83" s="112"/>
      <c r="F83" s="113"/>
      <c r="G83" s="95">
        <f>$G$82+$E$83-$F$83</f>
        <v>0</v>
      </c>
      <c r="H83" s="70"/>
      <c r="I83" s="95">
        <f>IF(Table33[[#This Row],[Category]]="Fall Product",Table33[[#This Row],[Account Deposit Amount]]-Table33[[#This Row],[Account Withdrawl Amount]], )</f>
        <v>0</v>
      </c>
      <c r="J83" s="95">
        <f>IF(Table33[[#This Row],[Category]]="Cookies",Table33[[#This Row],[Account Deposit Amount]]-Table33[[#This Row],[Account Withdrawl Amount]], )</f>
        <v>0</v>
      </c>
      <c r="K83" s="95">
        <f>IF(Table33[[#This Row],[Category]]="Additional Money Earning Activities",Table33[[#This Row],[Account Deposit Amount]]-Table33[[#This Row],[Account Withdrawl Amount]], )</f>
        <v>0</v>
      </c>
      <c r="L83" s="95">
        <f>IF(Table33[[#This Row],[Category]]="Sponsorships",Table33[[#This Row],[Account Deposit Amount]]-Table33[[#This Row],[Account Withdrawl Amount]], )</f>
        <v>0</v>
      </c>
      <c r="M83" s="95">
        <f>IF(Table33[[#This Row],[Category]]="Troop Dues",Table33[[#This Row],[Account Deposit Amount]]-Table33[[#This Row],[Account Withdrawl Amount]], )</f>
        <v>0</v>
      </c>
      <c r="N83" s="95">
        <f>IF(Table33[[#This Row],[Category]]="Other Income",Table33[[#This Row],[Account Deposit Amount]]-Table33[[#This Row],[Account Withdrawl Amount]], )</f>
        <v>0</v>
      </c>
      <c r="O83" s="95">
        <f>IF(Table33[[#This Row],[Category]]="Registration",Table33[[#This Row],[Account Deposit Amount]]-Table33[[#This Row],[Account Withdrawl Amount]], )</f>
        <v>0</v>
      </c>
      <c r="P83" s="95">
        <f>IF(Table33[[#This Row],[Category]]="Insignia",Table33[[#This Row],[Account Deposit Amount]]-Table33[[#This Row],[Account Withdrawl Amount]], )</f>
        <v>0</v>
      </c>
      <c r="Q83" s="95">
        <f>IF(Table33[[#This Row],[Category]]="Activities/Program",Table33[[#This Row],[Account Deposit Amount]]-Table33[[#This Row],[Account Withdrawl Amount]], )</f>
        <v>0</v>
      </c>
      <c r="R83" s="95">
        <f>IF(Table33[[#This Row],[Category]]="Travel",Table33[[#This Row],[Account Deposit Amount]]-Table33[[#This Row],[Account Withdrawl Amount]], )</f>
        <v>0</v>
      </c>
      <c r="S83" s="95">
        <f>IF(Table33[[#This Row],[Category]]="Parties Food &amp; Beverages",Table33[[#This Row],[Account Deposit Amount]]-Table33[[#This Row],[Account Withdrawl Amount]], )</f>
        <v>0</v>
      </c>
      <c r="T83" s="95">
        <f>IF(Table33[[#This Row],[Category]]="Service Projects Donation",Table33[[#This Row],[Account Deposit Amount]]-Table33[[#This Row],[Account Withdrawl Amount]], )</f>
        <v>0</v>
      </c>
      <c r="U83" s="95">
        <f>IF(Table33[[#This Row],[Category]]="Cookie Debt",Table33[[#This Row],[Account Deposit Amount]]-Table33[[#This Row],[Account Withdrawl Amount]], )</f>
        <v>0</v>
      </c>
      <c r="V83" s="95">
        <f>IF(Table33[[#This Row],[Category]]="Other Expense",Table33[[#This Row],[Account Deposit Amount]]-Table33[[#This Row],[Account Withdrawl Amount]], )</f>
        <v>0</v>
      </c>
    </row>
    <row r="84" spans="1:22">
      <c r="A84" s="70"/>
      <c r="B84" s="64"/>
      <c r="C84" s="69"/>
      <c r="D84" s="111"/>
      <c r="E84" s="112"/>
      <c r="F84" s="113"/>
      <c r="G84" s="95">
        <f>$G$83+$E$84-$F$84</f>
        <v>0</v>
      </c>
      <c r="H84" s="70"/>
      <c r="I84" s="95">
        <f>IF(Table33[[#This Row],[Category]]="Fall Product",Table33[[#This Row],[Account Deposit Amount]]-Table33[[#This Row],[Account Withdrawl Amount]], )</f>
        <v>0</v>
      </c>
      <c r="J84" s="95">
        <f>IF(Table33[[#This Row],[Category]]="Cookies",Table33[[#This Row],[Account Deposit Amount]]-Table33[[#This Row],[Account Withdrawl Amount]], )</f>
        <v>0</v>
      </c>
      <c r="K84" s="95">
        <f>IF(Table33[[#This Row],[Category]]="Additional Money Earning Activities",Table33[[#This Row],[Account Deposit Amount]]-Table33[[#This Row],[Account Withdrawl Amount]], )</f>
        <v>0</v>
      </c>
      <c r="L84" s="95">
        <f>IF(Table33[[#This Row],[Category]]="Sponsorships",Table33[[#This Row],[Account Deposit Amount]]-Table33[[#This Row],[Account Withdrawl Amount]], )</f>
        <v>0</v>
      </c>
      <c r="M84" s="95">
        <f>IF(Table33[[#This Row],[Category]]="Troop Dues",Table33[[#This Row],[Account Deposit Amount]]-Table33[[#This Row],[Account Withdrawl Amount]], )</f>
        <v>0</v>
      </c>
      <c r="N84" s="95">
        <f>IF(Table33[[#This Row],[Category]]="Other Income",Table33[[#This Row],[Account Deposit Amount]]-Table33[[#This Row],[Account Withdrawl Amount]], )</f>
        <v>0</v>
      </c>
      <c r="O84" s="95">
        <f>IF(Table33[[#This Row],[Category]]="Registration",Table33[[#This Row],[Account Deposit Amount]]-Table33[[#This Row],[Account Withdrawl Amount]], )</f>
        <v>0</v>
      </c>
      <c r="P84" s="95">
        <f>IF(Table33[[#This Row],[Category]]="Insignia",Table33[[#This Row],[Account Deposit Amount]]-Table33[[#This Row],[Account Withdrawl Amount]], )</f>
        <v>0</v>
      </c>
      <c r="Q84" s="95">
        <f>IF(Table33[[#This Row],[Category]]="Activities/Program",Table33[[#This Row],[Account Deposit Amount]]-Table33[[#This Row],[Account Withdrawl Amount]], )</f>
        <v>0</v>
      </c>
      <c r="R84" s="95">
        <f>IF(Table33[[#This Row],[Category]]="Travel",Table33[[#This Row],[Account Deposit Amount]]-Table33[[#This Row],[Account Withdrawl Amount]], )</f>
        <v>0</v>
      </c>
      <c r="S84" s="95">
        <f>IF(Table33[[#This Row],[Category]]="Parties Food &amp; Beverages",Table33[[#This Row],[Account Deposit Amount]]-Table33[[#This Row],[Account Withdrawl Amount]], )</f>
        <v>0</v>
      </c>
      <c r="T84" s="95">
        <f>IF(Table33[[#This Row],[Category]]="Service Projects Donation",Table33[[#This Row],[Account Deposit Amount]]-Table33[[#This Row],[Account Withdrawl Amount]], )</f>
        <v>0</v>
      </c>
      <c r="U84" s="95">
        <f>IF(Table33[[#This Row],[Category]]="Cookie Debt",Table33[[#This Row],[Account Deposit Amount]]-Table33[[#This Row],[Account Withdrawl Amount]], )</f>
        <v>0</v>
      </c>
      <c r="V84" s="95">
        <f>IF(Table33[[#This Row],[Category]]="Other Expense",Table33[[#This Row],[Account Deposit Amount]]-Table33[[#This Row],[Account Withdrawl Amount]], )</f>
        <v>0</v>
      </c>
    </row>
    <row r="85" spans="1:22">
      <c r="A85" s="70"/>
      <c r="B85" s="64"/>
      <c r="C85" s="69"/>
      <c r="D85" s="111"/>
      <c r="E85" s="112"/>
      <c r="F85" s="113"/>
      <c r="G85" s="95">
        <f>$G$84+$E$85-$F$85</f>
        <v>0</v>
      </c>
      <c r="H85" s="70"/>
      <c r="I85" s="95">
        <f>IF(Table33[[#This Row],[Category]]="Fall Product",Table33[[#This Row],[Account Deposit Amount]]-Table33[[#This Row],[Account Withdrawl Amount]], )</f>
        <v>0</v>
      </c>
      <c r="J85" s="95">
        <f>IF(Table33[[#This Row],[Category]]="Cookies",Table33[[#This Row],[Account Deposit Amount]]-Table33[[#This Row],[Account Withdrawl Amount]], )</f>
        <v>0</v>
      </c>
      <c r="K85" s="95">
        <f>IF(Table33[[#This Row],[Category]]="Additional Money Earning Activities",Table33[[#This Row],[Account Deposit Amount]]-Table33[[#This Row],[Account Withdrawl Amount]], )</f>
        <v>0</v>
      </c>
      <c r="L85" s="95">
        <f>IF(Table33[[#This Row],[Category]]="Sponsorships",Table33[[#This Row],[Account Deposit Amount]]-Table33[[#This Row],[Account Withdrawl Amount]], )</f>
        <v>0</v>
      </c>
      <c r="M85" s="95">
        <f>IF(Table33[[#This Row],[Category]]="Troop Dues",Table33[[#This Row],[Account Deposit Amount]]-Table33[[#This Row],[Account Withdrawl Amount]], )</f>
        <v>0</v>
      </c>
      <c r="N85" s="95">
        <f>IF(Table33[[#This Row],[Category]]="Other Income",Table33[[#This Row],[Account Deposit Amount]]-Table33[[#This Row],[Account Withdrawl Amount]], )</f>
        <v>0</v>
      </c>
      <c r="O85" s="95">
        <f>IF(Table33[[#This Row],[Category]]="Registration",Table33[[#This Row],[Account Deposit Amount]]-Table33[[#This Row],[Account Withdrawl Amount]], )</f>
        <v>0</v>
      </c>
      <c r="P85" s="95">
        <f>IF(Table33[[#This Row],[Category]]="Insignia",Table33[[#This Row],[Account Deposit Amount]]-Table33[[#This Row],[Account Withdrawl Amount]], )</f>
        <v>0</v>
      </c>
      <c r="Q85" s="95">
        <f>IF(Table33[[#This Row],[Category]]="Activities/Program",Table33[[#This Row],[Account Deposit Amount]]-Table33[[#This Row],[Account Withdrawl Amount]], )</f>
        <v>0</v>
      </c>
      <c r="R85" s="95">
        <f>IF(Table33[[#This Row],[Category]]="Travel",Table33[[#This Row],[Account Deposit Amount]]-Table33[[#This Row],[Account Withdrawl Amount]], )</f>
        <v>0</v>
      </c>
      <c r="S85" s="95">
        <f>IF(Table33[[#This Row],[Category]]="Parties Food &amp; Beverages",Table33[[#This Row],[Account Deposit Amount]]-Table33[[#This Row],[Account Withdrawl Amount]], )</f>
        <v>0</v>
      </c>
      <c r="T85" s="95">
        <f>IF(Table33[[#This Row],[Category]]="Service Projects Donation",Table33[[#This Row],[Account Deposit Amount]]-Table33[[#This Row],[Account Withdrawl Amount]], )</f>
        <v>0</v>
      </c>
      <c r="U85" s="95">
        <f>IF(Table33[[#This Row],[Category]]="Cookie Debt",Table33[[#This Row],[Account Deposit Amount]]-Table33[[#This Row],[Account Withdrawl Amount]], )</f>
        <v>0</v>
      </c>
      <c r="V85" s="95">
        <f>IF(Table33[[#This Row],[Category]]="Other Expense",Table33[[#This Row],[Account Deposit Amount]]-Table33[[#This Row],[Account Withdrawl Amount]], )</f>
        <v>0</v>
      </c>
    </row>
    <row r="86" spans="1:22">
      <c r="A86" s="70"/>
      <c r="B86" s="64"/>
      <c r="C86" s="69"/>
      <c r="D86" s="111"/>
      <c r="E86" s="112"/>
      <c r="F86" s="113"/>
      <c r="G86" s="95">
        <f>$G$85+$E$86-$F$86</f>
        <v>0</v>
      </c>
      <c r="H86" s="70"/>
      <c r="I86" s="95">
        <f>IF(Table33[[#This Row],[Category]]="Fall Product",Table33[[#This Row],[Account Deposit Amount]]-Table33[[#This Row],[Account Withdrawl Amount]], )</f>
        <v>0</v>
      </c>
      <c r="J86" s="95">
        <f>IF(Table33[[#This Row],[Category]]="Cookies",Table33[[#This Row],[Account Deposit Amount]]-Table33[[#This Row],[Account Withdrawl Amount]], )</f>
        <v>0</v>
      </c>
      <c r="K86" s="95">
        <f>IF(Table33[[#This Row],[Category]]="Additional Money Earning Activities",Table33[[#This Row],[Account Deposit Amount]]-Table33[[#This Row],[Account Withdrawl Amount]], )</f>
        <v>0</v>
      </c>
      <c r="L86" s="95">
        <f>IF(Table33[[#This Row],[Category]]="Sponsorships",Table33[[#This Row],[Account Deposit Amount]]-Table33[[#This Row],[Account Withdrawl Amount]], )</f>
        <v>0</v>
      </c>
      <c r="M86" s="95">
        <f>IF(Table33[[#This Row],[Category]]="Troop Dues",Table33[[#This Row],[Account Deposit Amount]]-Table33[[#This Row],[Account Withdrawl Amount]], )</f>
        <v>0</v>
      </c>
      <c r="N86" s="95">
        <f>IF(Table33[[#This Row],[Category]]="Other Income",Table33[[#This Row],[Account Deposit Amount]]-Table33[[#This Row],[Account Withdrawl Amount]], )</f>
        <v>0</v>
      </c>
      <c r="O86" s="95">
        <f>IF(Table33[[#This Row],[Category]]="Registration",Table33[[#This Row],[Account Deposit Amount]]-Table33[[#This Row],[Account Withdrawl Amount]], )</f>
        <v>0</v>
      </c>
      <c r="P86" s="95">
        <f>IF(Table33[[#This Row],[Category]]="Insignia",Table33[[#This Row],[Account Deposit Amount]]-Table33[[#This Row],[Account Withdrawl Amount]], )</f>
        <v>0</v>
      </c>
      <c r="Q86" s="95">
        <f>IF(Table33[[#This Row],[Category]]="Activities/Program",Table33[[#This Row],[Account Deposit Amount]]-Table33[[#This Row],[Account Withdrawl Amount]], )</f>
        <v>0</v>
      </c>
      <c r="R86" s="95">
        <f>IF(Table33[[#This Row],[Category]]="Travel",Table33[[#This Row],[Account Deposit Amount]]-Table33[[#This Row],[Account Withdrawl Amount]], )</f>
        <v>0</v>
      </c>
      <c r="S86" s="95">
        <f>IF(Table33[[#This Row],[Category]]="Parties Food &amp; Beverages",Table33[[#This Row],[Account Deposit Amount]]-Table33[[#This Row],[Account Withdrawl Amount]], )</f>
        <v>0</v>
      </c>
      <c r="T86" s="95">
        <f>IF(Table33[[#This Row],[Category]]="Service Projects Donation",Table33[[#This Row],[Account Deposit Amount]]-Table33[[#This Row],[Account Withdrawl Amount]], )</f>
        <v>0</v>
      </c>
      <c r="U86" s="95">
        <f>IF(Table33[[#This Row],[Category]]="Cookie Debt",Table33[[#This Row],[Account Deposit Amount]]-Table33[[#This Row],[Account Withdrawl Amount]], )</f>
        <v>0</v>
      </c>
      <c r="V86" s="95">
        <f>IF(Table33[[#This Row],[Category]]="Other Expense",Table33[[#This Row],[Account Deposit Amount]]-Table33[[#This Row],[Account Withdrawl Amount]], )</f>
        <v>0</v>
      </c>
    </row>
    <row r="87" spans="1:22">
      <c r="A87" s="70"/>
      <c r="B87" s="64"/>
      <c r="C87" s="69"/>
      <c r="D87" s="111"/>
      <c r="E87" s="112"/>
      <c r="F87" s="113"/>
      <c r="G87" s="95">
        <f>$G$86+$E$87-$F$87</f>
        <v>0</v>
      </c>
      <c r="H87" s="70"/>
      <c r="I87" s="95">
        <f>IF(Table33[[#This Row],[Category]]="Fall Product",Table33[[#This Row],[Account Deposit Amount]]-Table33[[#This Row],[Account Withdrawl Amount]], )</f>
        <v>0</v>
      </c>
      <c r="J87" s="95">
        <f>IF(Table33[[#This Row],[Category]]="Cookies",Table33[[#This Row],[Account Deposit Amount]]-Table33[[#This Row],[Account Withdrawl Amount]], )</f>
        <v>0</v>
      </c>
      <c r="K87" s="95">
        <f>IF(Table33[[#This Row],[Category]]="Additional Money Earning Activities",Table33[[#This Row],[Account Deposit Amount]]-Table33[[#This Row],[Account Withdrawl Amount]], )</f>
        <v>0</v>
      </c>
      <c r="L87" s="95">
        <f>IF(Table33[[#This Row],[Category]]="Sponsorships",Table33[[#This Row],[Account Deposit Amount]]-Table33[[#This Row],[Account Withdrawl Amount]], )</f>
        <v>0</v>
      </c>
      <c r="M87" s="95">
        <f>IF(Table33[[#This Row],[Category]]="Troop Dues",Table33[[#This Row],[Account Deposit Amount]]-Table33[[#This Row],[Account Withdrawl Amount]], )</f>
        <v>0</v>
      </c>
      <c r="N87" s="95">
        <f>IF(Table33[[#This Row],[Category]]="Other Income",Table33[[#This Row],[Account Deposit Amount]]-Table33[[#This Row],[Account Withdrawl Amount]], )</f>
        <v>0</v>
      </c>
      <c r="O87" s="95">
        <f>IF(Table33[[#This Row],[Category]]="Registration",Table33[[#This Row],[Account Deposit Amount]]-Table33[[#This Row],[Account Withdrawl Amount]], )</f>
        <v>0</v>
      </c>
      <c r="P87" s="95">
        <f>IF(Table33[[#This Row],[Category]]="Insignia",Table33[[#This Row],[Account Deposit Amount]]-Table33[[#This Row],[Account Withdrawl Amount]], )</f>
        <v>0</v>
      </c>
      <c r="Q87" s="95">
        <f>IF(Table33[[#This Row],[Category]]="Activities/Program",Table33[[#This Row],[Account Deposit Amount]]-Table33[[#This Row],[Account Withdrawl Amount]], )</f>
        <v>0</v>
      </c>
      <c r="R87" s="95">
        <f>IF(Table33[[#This Row],[Category]]="Travel",Table33[[#This Row],[Account Deposit Amount]]-Table33[[#This Row],[Account Withdrawl Amount]], )</f>
        <v>0</v>
      </c>
      <c r="S87" s="95">
        <f>IF(Table33[[#This Row],[Category]]="Parties Food &amp; Beverages",Table33[[#This Row],[Account Deposit Amount]]-Table33[[#This Row],[Account Withdrawl Amount]], )</f>
        <v>0</v>
      </c>
      <c r="T87" s="95">
        <f>IF(Table33[[#This Row],[Category]]="Service Projects Donation",Table33[[#This Row],[Account Deposit Amount]]-Table33[[#This Row],[Account Withdrawl Amount]], )</f>
        <v>0</v>
      </c>
      <c r="U87" s="95">
        <f>IF(Table33[[#This Row],[Category]]="Cookie Debt",Table33[[#This Row],[Account Deposit Amount]]-Table33[[#This Row],[Account Withdrawl Amount]], )</f>
        <v>0</v>
      </c>
      <c r="V87" s="95">
        <f>IF(Table33[[#This Row],[Category]]="Other Expense",Table33[[#This Row],[Account Deposit Amount]]-Table33[[#This Row],[Account Withdrawl Amount]], )</f>
        <v>0</v>
      </c>
    </row>
    <row r="88" spans="1:22">
      <c r="A88" s="70"/>
      <c r="B88" s="64"/>
      <c r="C88" s="69"/>
      <c r="D88" s="111"/>
      <c r="E88" s="112"/>
      <c r="F88" s="113"/>
      <c r="G88" s="95">
        <f>$G$87+$E$88-$F$88</f>
        <v>0</v>
      </c>
      <c r="H88" s="70"/>
      <c r="I88" s="95">
        <f>IF(Table33[[#This Row],[Category]]="Fall Product",Table33[[#This Row],[Account Deposit Amount]]-Table33[[#This Row],[Account Withdrawl Amount]], )</f>
        <v>0</v>
      </c>
      <c r="J88" s="95">
        <f>IF(Table33[[#This Row],[Category]]="Cookies",Table33[[#This Row],[Account Deposit Amount]]-Table33[[#This Row],[Account Withdrawl Amount]], )</f>
        <v>0</v>
      </c>
      <c r="K88" s="95">
        <f>IF(Table33[[#This Row],[Category]]="Additional Money Earning Activities",Table33[[#This Row],[Account Deposit Amount]]-Table33[[#This Row],[Account Withdrawl Amount]], )</f>
        <v>0</v>
      </c>
      <c r="L88" s="95">
        <f>IF(Table33[[#This Row],[Category]]="Sponsorships",Table33[[#This Row],[Account Deposit Amount]]-Table33[[#This Row],[Account Withdrawl Amount]], )</f>
        <v>0</v>
      </c>
      <c r="M88" s="95">
        <f>IF(Table33[[#This Row],[Category]]="Troop Dues",Table33[[#This Row],[Account Deposit Amount]]-Table33[[#This Row],[Account Withdrawl Amount]], )</f>
        <v>0</v>
      </c>
      <c r="N88" s="95">
        <f>IF(Table33[[#This Row],[Category]]="Other Income",Table33[[#This Row],[Account Deposit Amount]]-Table33[[#This Row],[Account Withdrawl Amount]], )</f>
        <v>0</v>
      </c>
      <c r="O88" s="95">
        <f>IF(Table33[[#This Row],[Category]]="Registration",Table33[[#This Row],[Account Deposit Amount]]-Table33[[#This Row],[Account Withdrawl Amount]], )</f>
        <v>0</v>
      </c>
      <c r="P88" s="95">
        <f>IF(Table33[[#This Row],[Category]]="Insignia",Table33[[#This Row],[Account Deposit Amount]]-Table33[[#This Row],[Account Withdrawl Amount]], )</f>
        <v>0</v>
      </c>
      <c r="Q88" s="95">
        <f>IF(Table33[[#This Row],[Category]]="Activities/Program",Table33[[#This Row],[Account Deposit Amount]]-Table33[[#This Row],[Account Withdrawl Amount]], )</f>
        <v>0</v>
      </c>
      <c r="R88" s="95">
        <f>IF(Table33[[#This Row],[Category]]="Travel",Table33[[#This Row],[Account Deposit Amount]]-Table33[[#This Row],[Account Withdrawl Amount]], )</f>
        <v>0</v>
      </c>
      <c r="S88" s="95">
        <f>IF(Table33[[#This Row],[Category]]="Parties Food &amp; Beverages",Table33[[#This Row],[Account Deposit Amount]]-Table33[[#This Row],[Account Withdrawl Amount]], )</f>
        <v>0</v>
      </c>
      <c r="T88" s="95">
        <f>IF(Table33[[#This Row],[Category]]="Service Projects Donation",Table33[[#This Row],[Account Deposit Amount]]-Table33[[#This Row],[Account Withdrawl Amount]], )</f>
        <v>0</v>
      </c>
      <c r="U88" s="95">
        <f>IF(Table33[[#This Row],[Category]]="Cookie Debt",Table33[[#This Row],[Account Deposit Amount]]-Table33[[#This Row],[Account Withdrawl Amount]], )</f>
        <v>0</v>
      </c>
      <c r="V88" s="95">
        <f>IF(Table33[[#This Row],[Category]]="Other Expense",Table33[[#This Row],[Account Deposit Amount]]-Table33[[#This Row],[Account Withdrawl Amount]], )</f>
        <v>0</v>
      </c>
    </row>
    <row r="89" spans="1:22">
      <c r="A89" s="70"/>
      <c r="B89" s="64"/>
      <c r="C89" s="69"/>
      <c r="D89" s="111"/>
      <c r="E89" s="112"/>
      <c r="F89" s="113"/>
      <c r="G89" s="95">
        <f>$G$88+$E$89-$F$89</f>
        <v>0</v>
      </c>
      <c r="H89" s="70"/>
      <c r="I89" s="95">
        <f>IF(Table33[[#This Row],[Category]]="Fall Product",Table33[[#This Row],[Account Deposit Amount]]-Table33[[#This Row],[Account Withdrawl Amount]], )</f>
        <v>0</v>
      </c>
      <c r="J89" s="95">
        <f>IF(Table33[[#This Row],[Category]]="Cookies",Table33[[#This Row],[Account Deposit Amount]]-Table33[[#This Row],[Account Withdrawl Amount]], )</f>
        <v>0</v>
      </c>
      <c r="K89" s="95">
        <f>IF(Table33[[#This Row],[Category]]="Additional Money Earning Activities",Table33[[#This Row],[Account Deposit Amount]]-Table33[[#This Row],[Account Withdrawl Amount]], )</f>
        <v>0</v>
      </c>
      <c r="L89" s="95">
        <f>IF(Table33[[#This Row],[Category]]="Sponsorships",Table33[[#This Row],[Account Deposit Amount]]-Table33[[#This Row],[Account Withdrawl Amount]], )</f>
        <v>0</v>
      </c>
      <c r="M89" s="95">
        <f>IF(Table33[[#This Row],[Category]]="Troop Dues",Table33[[#This Row],[Account Deposit Amount]]-Table33[[#This Row],[Account Withdrawl Amount]], )</f>
        <v>0</v>
      </c>
      <c r="N89" s="95">
        <f>IF(Table33[[#This Row],[Category]]="Other Income",Table33[[#This Row],[Account Deposit Amount]]-Table33[[#This Row],[Account Withdrawl Amount]], )</f>
        <v>0</v>
      </c>
      <c r="O89" s="95">
        <f>IF(Table33[[#This Row],[Category]]="Registration",Table33[[#This Row],[Account Deposit Amount]]-Table33[[#This Row],[Account Withdrawl Amount]], )</f>
        <v>0</v>
      </c>
      <c r="P89" s="95">
        <f>IF(Table33[[#This Row],[Category]]="Insignia",Table33[[#This Row],[Account Deposit Amount]]-Table33[[#This Row],[Account Withdrawl Amount]], )</f>
        <v>0</v>
      </c>
      <c r="Q89" s="95">
        <f>IF(Table33[[#This Row],[Category]]="Activities/Program",Table33[[#This Row],[Account Deposit Amount]]-Table33[[#This Row],[Account Withdrawl Amount]], )</f>
        <v>0</v>
      </c>
      <c r="R89" s="95">
        <f>IF(Table33[[#This Row],[Category]]="Travel",Table33[[#This Row],[Account Deposit Amount]]-Table33[[#This Row],[Account Withdrawl Amount]], )</f>
        <v>0</v>
      </c>
      <c r="S89" s="95">
        <f>IF(Table33[[#This Row],[Category]]="Parties Food &amp; Beverages",Table33[[#This Row],[Account Deposit Amount]]-Table33[[#This Row],[Account Withdrawl Amount]], )</f>
        <v>0</v>
      </c>
      <c r="T89" s="95">
        <f>IF(Table33[[#This Row],[Category]]="Service Projects Donation",Table33[[#This Row],[Account Deposit Amount]]-Table33[[#This Row],[Account Withdrawl Amount]], )</f>
        <v>0</v>
      </c>
      <c r="U89" s="95">
        <f>IF(Table33[[#This Row],[Category]]="Cookie Debt",Table33[[#This Row],[Account Deposit Amount]]-Table33[[#This Row],[Account Withdrawl Amount]], )</f>
        <v>0</v>
      </c>
      <c r="V89" s="95">
        <f>IF(Table33[[#This Row],[Category]]="Other Expense",Table33[[#This Row],[Account Deposit Amount]]-Table33[[#This Row],[Account Withdrawl Amount]], )</f>
        <v>0</v>
      </c>
    </row>
    <row r="90" spans="1:22">
      <c r="A90" s="70"/>
      <c r="B90" s="64"/>
      <c r="C90" s="69"/>
      <c r="D90" s="111"/>
      <c r="E90" s="112"/>
      <c r="F90" s="113"/>
      <c r="G90" s="95">
        <f>$G$89+$E$90-$F$90</f>
        <v>0</v>
      </c>
      <c r="H90" s="70"/>
      <c r="I90" s="95">
        <f>IF(Table33[[#This Row],[Category]]="Fall Product",Table33[[#This Row],[Account Deposit Amount]]-Table33[[#This Row],[Account Withdrawl Amount]], )</f>
        <v>0</v>
      </c>
      <c r="J90" s="95">
        <f>IF(Table33[[#This Row],[Category]]="Cookies",Table33[[#This Row],[Account Deposit Amount]]-Table33[[#This Row],[Account Withdrawl Amount]], )</f>
        <v>0</v>
      </c>
      <c r="K90" s="95">
        <f>IF(Table33[[#This Row],[Category]]="Additional Money Earning Activities",Table33[[#This Row],[Account Deposit Amount]]-Table33[[#This Row],[Account Withdrawl Amount]], )</f>
        <v>0</v>
      </c>
      <c r="L90" s="95">
        <f>IF(Table33[[#This Row],[Category]]="Sponsorships",Table33[[#This Row],[Account Deposit Amount]]-Table33[[#This Row],[Account Withdrawl Amount]], )</f>
        <v>0</v>
      </c>
      <c r="M90" s="95">
        <f>IF(Table33[[#This Row],[Category]]="Troop Dues",Table33[[#This Row],[Account Deposit Amount]]-Table33[[#This Row],[Account Withdrawl Amount]], )</f>
        <v>0</v>
      </c>
      <c r="N90" s="95">
        <f>IF(Table33[[#This Row],[Category]]="Other Income",Table33[[#This Row],[Account Deposit Amount]]-Table33[[#This Row],[Account Withdrawl Amount]], )</f>
        <v>0</v>
      </c>
      <c r="O90" s="95">
        <f>IF(Table33[[#This Row],[Category]]="Registration",Table33[[#This Row],[Account Deposit Amount]]-Table33[[#This Row],[Account Withdrawl Amount]], )</f>
        <v>0</v>
      </c>
      <c r="P90" s="95">
        <f>IF(Table33[[#This Row],[Category]]="Insignia",Table33[[#This Row],[Account Deposit Amount]]-Table33[[#This Row],[Account Withdrawl Amount]], )</f>
        <v>0</v>
      </c>
      <c r="Q90" s="95">
        <f>IF(Table33[[#This Row],[Category]]="Activities/Program",Table33[[#This Row],[Account Deposit Amount]]-Table33[[#This Row],[Account Withdrawl Amount]], )</f>
        <v>0</v>
      </c>
      <c r="R90" s="95">
        <f>IF(Table33[[#This Row],[Category]]="Travel",Table33[[#This Row],[Account Deposit Amount]]-Table33[[#This Row],[Account Withdrawl Amount]], )</f>
        <v>0</v>
      </c>
      <c r="S90" s="95">
        <f>IF(Table33[[#This Row],[Category]]="Parties Food &amp; Beverages",Table33[[#This Row],[Account Deposit Amount]]-Table33[[#This Row],[Account Withdrawl Amount]], )</f>
        <v>0</v>
      </c>
      <c r="T90" s="95">
        <f>IF(Table33[[#This Row],[Category]]="Service Projects Donation",Table33[[#This Row],[Account Deposit Amount]]-Table33[[#This Row],[Account Withdrawl Amount]], )</f>
        <v>0</v>
      </c>
      <c r="U90" s="95">
        <f>IF(Table33[[#This Row],[Category]]="Cookie Debt",Table33[[#This Row],[Account Deposit Amount]]-Table33[[#This Row],[Account Withdrawl Amount]], )</f>
        <v>0</v>
      </c>
      <c r="V90" s="95">
        <f>IF(Table33[[#This Row],[Category]]="Other Expense",Table33[[#This Row],[Account Deposit Amount]]-Table33[[#This Row],[Account Withdrawl Amount]], )</f>
        <v>0</v>
      </c>
    </row>
    <row r="91" spans="1:22">
      <c r="A91" s="70"/>
      <c r="B91" s="64"/>
      <c r="C91" s="69"/>
      <c r="D91" s="111"/>
      <c r="E91" s="112"/>
      <c r="F91" s="113"/>
      <c r="G91" s="95">
        <f>$G$90+$E$91-$F$91</f>
        <v>0</v>
      </c>
      <c r="H91" s="70"/>
      <c r="I91" s="95">
        <f>IF(Table33[[#This Row],[Category]]="Fall Product",Table33[[#This Row],[Account Deposit Amount]]-Table33[[#This Row],[Account Withdrawl Amount]], )</f>
        <v>0</v>
      </c>
      <c r="J91" s="95">
        <f>IF(Table33[[#This Row],[Category]]="Cookies",Table33[[#This Row],[Account Deposit Amount]]-Table33[[#This Row],[Account Withdrawl Amount]], )</f>
        <v>0</v>
      </c>
      <c r="K91" s="95">
        <f>IF(Table33[[#This Row],[Category]]="Additional Money Earning Activities",Table33[[#This Row],[Account Deposit Amount]]-Table33[[#This Row],[Account Withdrawl Amount]], )</f>
        <v>0</v>
      </c>
      <c r="L91" s="95">
        <f>IF(Table33[[#This Row],[Category]]="Sponsorships",Table33[[#This Row],[Account Deposit Amount]]-Table33[[#This Row],[Account Withdrawl Amount]], )</f>
        <v>0</v>
      </c>
      <c r="M91" s="95">
        <f>IF(Table33[[#This Row],[Category]]="Troop Dues",Table33[[#This Row],[Account Deposit Amount]]-Table33[[#This Row],[Account Withdrawl Amount]], )</f>
        <v>0</v>
      </c>
      <c r="N91" s="95">
        <f>IF(Table33[[#This Row],[Category]]="Other Income",Table33[[#This Row],[Account Deposit Amount]]-Table33[[#This Row],[Account Withdrawl Amount]], )</f>
        <v>0</v>
      </c>
      <c r="O91" s="95">
        <f>IF(Table33[[#This Row],[Category]]="Registration",Table33[[#This Row],[Account Deposit Amount]]-Table33[[#This Row],[Account Withdrawl Amount]], )</f>
        <v>0</v>
      </c>
      <c r="P91" s="95">
        <f>IF(Table33[[#This Row],[Category]]="Insignia",Table33[[#This Row],[Account Deposit Amount]]-Table33[[#This Row],[Account Withdrawl Amount]], )</f>
        <v>0</v>
      </c>
      <c r="Q91" s="95">
        <f>IF(Table33[[#This Row],[Category]]="Activities/Program",Table33[[#This Row],[Account Deposit Amount]]-Table33[[#This Row],[Account Withdrawl Amount]], )</f>
        <v>0</v>
      </c>
      <c r="R91" s="95">
        <f>IF(Table33[[#This Row],[Category]]="Travel",Table33[[#This Row],[Account Deposit Amount]]-Table33[[#This Row],[Account Withdrawl Amount]], )</f>
        <v>0</v>
      </c>
      <c r="S91" s="95">
        <f>IF(Table33[[#This Row],[Category]]="Parties Food &amp; Beverages",Table33[[#This Row],[Account Deposit Amount]]-Table33[[#This Row],[Account Withdrawl Amount]], )</f>
        <v>0</v>
      </c>
      <c r="T91" s="95">
        <f>IF(Table33[[#This Row],[Category]]="Service Projects Donation",Table33[[#This Row],[Account Deposit Amount]]-Table33[[#This Row],[Account Withdrawl Amount]], )</f>
        <v>0</v>
      </c>
      <c r="U91" s="95">
        <f>IF(Table33[[#This Row],[Category]]="Cookie Debt",Table33[[#This Row],[Account Deposit Amount]]-Table33[[#This Row],[Account Withdrawl Amount]], )</f>
        <v>0</v>
      </c>
      <c r="V91" s="95">
        <f>IF(Table33[[#This Row],[Category]]="Other Expense",Table33[[#This Row],[Account Deposit Amount]]-Table33[[#This Row],[Account Withdrawl Amount]], )</f>
        <v>0</v>
      </c>
    </row>
    <row r="92" spans="1:22">
      <c r="A92" s="70"/>
      <c r="B92" s="64"/>
      <c r="C92" s="69"/>
      <c r="D92" s="111"/>
      <c r="E92" s="112"/>
      <c r="F92" s="113"/>
      <c r="G92" s="95">
        <f>$G$91+$E$92-$F$92</f>
        <v>0</v>
      </c>
      <c r="H92" s="70"/>
      <c r="I92" s="95">
        <f>IF(Table33[[#This Row],[Category]]="Fall Product",Table33[[#This Row],[Account Deposit Amount]]-Table33[[#This Row],[Account Withdrawl Amount]], )</f>
        <v>0</v>
      </c>
      <c r="J92" s="95">
        <f>IF(Table33[[#This Row],[Category]]="Cookies",Table33[[#This Row],[Account Deposit Amount]]-Table33[[#This Row],[Account Withdrawl Amount]], )</f>
        <v>0</v>
      </c>
      <c r="K92" s="95">
        <f>IF(Table33[[#This Row],[Category]]="Additional Money Earning Activities",Table33[[#This Row],[Account Deposit Amount]]-Table33[[#This Row],[Account Withdrawl Amount]], )</f>
        <v>0</v>
      </c>
      <c r="L92" s="95">
        <f>IF(Table33[[#This Row],[Category]]="Sponsorships",Table33[[#This Row],[Account Deposit Amount]]-Table33[[#This Row],[Account Withdrawl Amount]], )</f>
        <v>0</v>
      </c>
      <c r="M92" s="95">
        <f>IF(Table33[[#This Row],[Category]]="Troop Dues",Table33[[#This Row],[Account Deposit Amount]]-Table33[[#This Row],[Account Withdrawl Amount]], )</f>
        <v>0</v>
      </c>
      <c r="N92" s="95">
        <f>IF(Table33[[#This Row],[Category]]="Other Income",Table33[[#This Row],[Account Deposit Amount]]-Table33[[#This Row],[Account Withdrawl Amount]], )</f>
        <v>0</v>
      </c>
      <c r="O92" s="95">
        <f>IF(Table33[[#This Row],[Category]]="Registration",Table33[[#This Row],[Account Deposit Amount]]-Table33[[#This Row],[Account Withdrawl Amount]], )</f>
        <v>0</v>
      </c>
      <c r="P92" s="95">
        <f>IF(Table33[[#This Row],[Category]]="Insignia",Table33[[#This Row],[Account Deposit Amount]]-Table33[[#This Row],[Account Withdrawl Amount]], )</f>
        <v>0</v>
      </c>
      <c r="Q92" s="95">
        <f>IF(Table33[[#This Row],[Category]]="Activities/Program",Table33[[#This Row],[Account Deposit Amount]]-Table33[[#This Row],[Account Withdrawl Amount]], )</f>
        <v>0</v>
      </c>
      <c r="R92" s="95">
        <f>IF(Table33[[#This Row],[Category]]="Travel",Table33[[#This Row],[Account Deposit Amount]]-Table33[[#This Row],[Account Withdrawl Amount]], )</f>
        <v>0</v>
      </c>
      <c r="S92" s="95">
        <f>IF(Table33[[#This Row],[Category]]="Parties Food &amp; Beverages",Table33[[#This Row],[Account Deposit Amount]]-Table33[[#This Row],[Account Withdrawl Amount]], )</f>
        <v>0</v>
      </c>
      <c r="T92" s="95">
        <f>IF(Table33[[#This Row],[Category]]="Service Projects Donation",Table33[[#This Row],[Account Deposit Amount]]-Table33[[#This Row],[Account Withdrawl Amount]], )</f>
        <v>0</v>
      </c>
      <c r="U92" s="95">
        <f>IF(Table33[[#This Row],[Category]]="Cookie Debt",Table33[[#This Row],[Account Deposit Amount]]-Table33[[#This Row],[Account Withdrawl Amount]], )</f>
        <v>0</v>
      </c>
      <c r="V92" s="95">
        <f>IF(Table33[[#This Row],[Category]]="Other Expense",Table33[[#This Row],[Account Deposit Amount]]-Table33[[#This Row],[Account Withdrawl Amount]], )</f>
        <v>0</v>
      </c>
    </row>
    <row r="93" spans="1:22">
      <c r="A93" s="70"/>
      <c r="B93" s="64"/>
      <c r="C93" s="69"/>
      <c r="D93" s="111"/>
      <c r="E93" s="112"/>
      <c r="F93" s="113"/>
      <c r="G93" s="95">
        <f>$G$92+$E$93-$F$93</f>
        <v>0</v>
      </c>
      <c r="H93" s="70"/>
      <c r="I93" s="95">
        <f>IF(Table33[[#This Row],[Category]]="Fall Product",Table33[[#This Row],[Account Deposit Amount]]-Table33[[#This Row],[Account Withdrawl Amount]], )</f>
        <v>0</v>
      </c>
      <c r="J93" s="95">
        <f>IF(Table33[[#This Row],[Category]]="Cookies",Table33[[#This Row],[Account Deposit Amount]]-Table33[[#This Row],[Account Withdrawl Amount]], )</f>
        <v>0</v>
      </c>
      <c r="K93" s="95">
        <f>IF(Table33[[#This Row],[Category]]="Additional Money Earning Activities",Table33[[#This Row],[Account Deposit Amount]]-Table33[[#This Row],[Account Withdrawl Amount]], )</f>
        <v>0</v>
      </c>
      <c r="L93" s="95">
        <f>IF(Table33[[#This Row],[Category]]="Sponsorships",Table33[[#This Row],[Account Deposit Amount]]-Table33[[#This Row],[Account Withdrawl Amount]], )</f>
        <v>0</v>
      </c>
      <c r="M93" s="95">
        <f>IF(Table33[[#This Row],[Category]]="Troop Dues",Table33[[#This Row],[Account Deposit Amount]]-Table33[[#This Row],[Account Withdrawl Amount]], )</f>
        <v>0</v>
      </c>
      <c r="N93" s="95">
        <f>IF(Table33[[#This Row],[Category]]="Other Income",Table33[[#This Row],[Account Deposit Amount]]-Table33[[#This Row],[Account Withdrawl Amount]], )</f>
        <v>0</v>
      </c>
      <c r="O93" s="95">
        <f>IF(Table33[[#This Row],[Category]]="Registration",Table33[[#This Row],[Account Deposit Amount]]-Table33[[#This Row],[Account Withdrawl Amount]], )</f>
        <v>0</v>
      </c>
      <c r="P93" s="95">
        <f>IF(Table33[[#This Row],[Category]]="Insignia",Table33[[#This Row],[Account Deposit Amount]]-Table33[[#This Row],[Account Withdrawl Amount]], )</f>
        <v>0</v>
      </c>
      <c r="Q93" s="95">
        <f>IF(Table33[[#This Row],[Category]]="Activities/Program",Table33[[#This Row],[Account Deposit Amount]]-Table33[[#This Row],[Account Withdrawl Amount]], )</f>
        <v>0</v>
      </c>
      <c r="R93" s="95">
        <f>IF(Table33[[#This Row],[Category]]="Travel",Table33[[#This Row],[Account Deposit Amount]]-Table33[[#This Row],[Account Withdrawl Amount]], )</f>
        <v>0</v>
      </c>
      <c r="S93" s="95">
        <f>IF(Table33[[#This Row],[Category]]="Parties Food &amp; Beverages",Table33[[#This Row],[Account Deposit Amount]]-Table33[[#This Row],[Account Withdrawl Amount]], )</f>
        <v>0</v>
      </c>
      <c r="T93" s="95">
        <f>IF(Table33[[#This Row],[Category]]="Service Projects Donation",Table33[[#This Row],[Account Deposit Amount]]-Table33[[#This Row],[Account Withdrawl Amount]], )</f>
        <v>0</v>
      </c>
      <c r="U93" s="95">
        <f>IF(Table33[[#This Row],[Category]]="Cookie Debt",Table33[[#This Row],[Account Deposit Amount]]-Table33[[#This Row],[Account Withdrawl Amount]], )</f>
        <v>0</v>
      </c>
      <c r="V93" s="95">
        <f>IF(Table33[[#This Row],[Category]]="Other Expense",Table33[[#This Row],[Account Deposit Amount]]-Table33[[#This Row],[Account Withdrawl Amount]], )</f>
        <v>0</v>
      </c>
    </row>
    <row r="94" spans="1:22">
      <c r="A94" s="70"/>
      <c r="B94" s="64"/>
      <c r="C94" s="69"/>
      <c r="D94" s="111"/>
      <c r="E94" s="112"/>
      <c r="F94" s="113"/>
      <c r="G94" s="95">
        <f>$G$93+$E$94-$F$94</f>
        <v>0</v>
      </c>
      <c r="H94" s="70"/>
      <c r="I94" s="95">
        <f>IF(Table33[[#This Row],[Category]]="Fall Product",Table33[[#This Row],[Account Deposit Amount]]-Table33[[#This Row],[Account Withdrawl Amount]], )</f>
        <v>0</v>
      </c>
      <c r="J94" s="95">
        <f>IF(Table33[[#This Row],[Category]]="Cookies",Table33[[#This Row],[Account Deposit Amount]]-Table33[[#This Row],[Account Withdrawl Amount]], )</f>
        <v>0</v>
      </c>
      <c r="K94" s="95">
        <f>IF(Table33[[#This Row],[Category]]="Additional Money Earning Activities",Table33[[#This Row],[Account Deposit Amount]]-Table33[[#This Row],[Account Withdrawl Amount]], )</f>
        <v>0</v>
      </c>
      <c r="L94" s="95">
        <f>IF(Table33[[#This Row],[Category]]="Sponsorships",Table33[[#This Row],[Account Deposit Amount]]-Table33[[#This Row],[Account Withdrawl Amount]], )</f>
        <v>0</v>
      </c>
      <c r="M94" s="95">
        <f>IF(Table33[[#This Row],[Category]]="Troop Dues",Table33[[#This Row],[Account Deposit Amount]]-Table33[[#This Row],[Account Withdrawl Amount]], )</f>
        <v>0</v>
      </c>
      <c r="N94" s="95">
        <f>IF(Table33[[#This Row],[Category]]="Other Income",Table33[[#This Row],[Account Deposit Amount]]-Table33[[#This Row],[Account Withdrawl Amount]], )</f>
        <v>0</v>
      </c>
      <c r="O94" s="95">
        <f>IF(Table33[[#This Row],[Category]]="Registration",Table33[[#This Row],[Account Deposit Amount]]-Table33[[#This Row],[Account Withdrawl Amount]], )</f>
        <v>0</v>
      </c>
      <c r="P94" s="95">
        <f>IF(Table33[[#This Row],[Category]]="Insignia",Table33[[#This Row],[Account Deposit Amount]]-Table33[[#This Row],[Account Withdrawl Amount]], )</f>
        <v>0</v>
      </c>
      <c r="Q94" s="95">
        <f>IF(Table33[[#This Row],[Category]]="Activities/Program",Table33[[#This Row],[Account Deposit Amount]]-Table33[[#This Row],[Account Withdrawl Amount]], )</f>
        <v>0</v>
      </c>
      <c r="R94" s="95">
        <f>IF(Table33[[#This Row],[Category]]="Travel",Table33[[#This Row],[Account Deposit Amount]]-Table33[[#This Row],[Account Withdrawl Amount]], )</f>
        <v>0</v>
      </c>
      <c r="S94" s="95">
        <f>IF(Table33[[#This Row],[Category]]="Parties Food &amp; Beverages",Table33[[#This Row],[Account Deposit Amount]]-Table33[[#This Row],[Account Withdrawl Amount]], )</f>
        <v>0</v>
      </c>
      <c r="T94" s="95">
        <f>IF(Table33[[#This Row],[Category]]="Service Projects Donation",Table33[[#This Row],[Account Deposit Amount]]-Table33[[#This Row],[Account Withdrawl Amount]], )</f>
        <v>0</v>
      </c>
      <c r="U94" s="95">
        <f>IF(Table33[[#This Row],[Category]]="Cookie Debt",Table33[[#This Row],[Account Deposit Amount]]-Table33[[#This Row],[Account Withdrawl Amount]], )</f>
        <v>0</v>
      </c>
      <c r="V94" s="95">
        <f>IF(Table33[[#This Row],[Category]]="Other Expense",Table33[[#This Row],[Account Deposit Amount]]-Table33[[#This Row],[Account Withdrawl Amount]], )</f>
        <v>0</v>
      </c>
    </row>
    <row r="95" spans="1:22">
      <c r="A95" s="70"/>
      <c r="B95" s="64"/>
      <c r="C95" s="69"/>
      <c r="D95" s="111"/>
      <c r="E95" s="112"/>
      <c r="F95" s="113"/>
      <c r="G95" s="95">
        <f>$G$94+$E$95-$F$95</f>
        <v>0</v>
      </c>
      <c r="H95" s="70"/>
      <c r="I95" s="95">
        <f>IF(Table33[[#This Row],[Category]]="Fall Product",Table33[[#This Row],[Account Deposit Amount]]-Table33[[#This Row],[Account Withdrawl Amount]], )</f>
        <v>0</v>
      </c>
      <c r="J95" s="95">
        <f>IF(Table33[[#This Row],[Category]]="Cookies",Table33[[#This Row],[Account Deposit Amount]]-Table33[[#This Row],[Account Withdrawl Amount]], )</f>
        <v>0</v>
      </c>
      <c r="K95" s="95">
        <f>IF(Table33[[#This Row],[Category]]="Additional Money Earning Activities",Table33[[#This Row],[Account Deposit Amount]]-Table33[[#This Row],[Account Withdrawl Amount]], )</f>
        <v>0</v>
      </c>
      <c r="L95" s="95">
        <f>IF(Table33[[#This Row],[Category]]="Sponsorships",Table33[[#This Row],[Account Deposit Amount]]-Table33[[#This Row],[Account Withdrawl Amount]], )</f>
        <v>0</v>
      </c>
      <c r="M95" s="95">
        <f>IF(Table33[[#This Row],[Category]]="Troop Dues",Table33[[#This Row],[Account Deposit Amount]]-Table33[[#This Row],[Account Withdrawl Amount]], )</f>
        <v>0</v>
      </c>
      <c r="N95" s="95">
        <f>IF(Table33[[#This Row],[Category]]="Other Income",Table33[[#This Row],[Account Deposit Amount]]-Table33[[#This Row],[Account Withdrawl Amount]], )</f>
        <v>0</v>
      </c>
      <c r="O95" s="95">
        <f>IF(Table33[[#This Row],[Category]]="Registration",Table33[[#This Row],[Account Deposit Amount]]-Table33[[#This Row],[Account Withdrawl Amount]], )</f>
        <v>0</v>
      </c>
      <c r="P95" s="95">
        <f>IF(Table33[[#This Row],[Category]]="Insignia",Table33[[#This Row],[Account Deposit Amount]]-Table33[[#This Row],[Account Withdrawl Amount]], )</f>
        <v>0</v>
      </c>
      <c r="Q95" s="95">
        <f>IF(Table33[[#This Row],[Category]]="Activities/Program",Table33[[#This Row],[Account Deposit Amount]]-Table33[[#This Row],[Account Withdrawl Amount]], )</f>
        <v>0</v>
      </c>
      <c r="R95" s="95">
        <f>IF(Table33[[#This Row],[Category]]="Travel",Table33[[#This Row],[Account Deposit Amount]]-Table33[[#This Row],[Account Withdrawl Amount]], )</f>
        <v>0</v>
      </c>
      <c r="S95" s="95">
        <f>IF(Table33[[#This Row],[Category]]="Parties Food &amp; Beverages",Table33[[#This Row],[Account Deposit Amount]]-Table33[[#This Row],[Account Withdrawl Amount]], )</f>
        <v>0</v>
      </c>
      <c r="T95" s="95">
        <f>IF(Table33[[#This Row],[Category]]="Service Projects Donation",Table33[[#This Row],[Account Deposit Amount]]-Table33[[#This Row],[Account Withdrawl Amount]], )</f>
        <v>0</v>
      </c>
      <c r="U95" s="95">
        <f>IF(Table33[[#This Row],[Category]]="Cookie Debt",Table33[[#This Row],[Account Deposit Amount]]-Table33[[#This Row],[Account Withdrawl Amount]], )</f>
        <v>0</v>
      </c>
      <c r="V95" s="95">
        <f>IF(Table33[[#This Row],[Category]]="Other Expense",Table33[[#This Row],[Account Deposit Amount]]-Table33[[#This Row],[Account Withdrawl Amount]], )</f>
        <v>0</v>
      </c>
    </row>
    <row r="96" spans="1:22">
      <c r="A96" s="70"/>
      <c r="B96" s="64"/>
      <c r="C96" s="69"/>
      <c r="D96" s="111"/>
      <c r="E96" s="112"/>
      <c r="F96" s="113"/>
      <c r="G96" s="95">
        <f>$G$95+$E$96-$F$96</f>
        <v>0</v>
      </c>
      <c r="H96" s="70"/>
      <c r="I96" s="95">
        <f>IF(Table33[[#This Row],[Category]]="Fall Product",Table33[[#This Row],[Account Deposit Amount]]-Table33[[#This Row],[Account Withdrawl Amount]], )</f>
        <v>0</v>
      </c>
      <c r="J96" s="95">
        <f>IF(Table33[[#This Row],[Category]]="Cookies",Table33[[#This Row],[Account Deposit Amount]]-Table33[[#This Row],[Account Withdrawl Amount]], )</f>
        <v>0</v>
      </c>
      <c r="K96" s="95">
        <f>IF(Table33[[#This Row],[Category]]="Additional Money Earning Activities",Table33[[#This Row],[Account Deposit Amount]]-Table33[[#This Row],[Account Withdrawl Amount]], )</f>
        <v>0</v>
      </c>
      <c r="L96" s="95">
        <f>IF(Table33[[#This Row],[Category]]="Sponsorships",Table33[[#This Row],[Account Deposit Amount]]-Table33[[#This Row],[Account Withdrawl Amount]], )</f>
        <v>0</v>
      </c>
      <c r="M96" s="95">
        <f>IF(Table33[[#This Row],[Category]]="Troop Dues",Table33[[#This Row],[Account Deposit Amount]]-Table33[[#This Row],[Account Withdrawl Amount]], )</f>
        <v>0</v>
      </c>
      <c r="N96" s="95">
        <f>IF(Table33[[#This Row],[Category]]="Other Income",Table33[[#This Row],[Account Deposit Amount]]-Table33[[#This Row],[Account Withdrawl Amount]], )</f>
        <v>0</v>
      </c>
      <c r="O96" s="95">
        <f>IF(Table33[[#This Row],[Category]]="Registration",Table33[[#This Row],[Account Deposit Amount]]-Table33[[#This Row],[Account Withdrawl Amount]], )</f>
        <v>0</v>
      </c>
      <c r="P96" s="95">
        <f>IF(Table33[[#This Row],[Category]]="Insignia",Table33[[#This Row],[Account Deposit Amount]]-Table33[[#This Row],[Account Withdrawl Amount]], )</f>
        <v>0</v>
      </c>
      <c r="Q96" s="95">
        <f>IF(Table33[[#This Row],[Category]]="Activities/Program",Table33[[#This Row],[Account Deposit Amount]]-Table33[[#This Row],[Account Withdrawl Amount]], )</f>
        <v>0</v>
      </c>
      <c r="R96" s="95">
        <f>IF(Table33[[#This Row],[Category]]="Travel",Table33[[#This Row],[Account Deposit Amount]]-Table33[[#This Row],[Account Withdrawl Amount]], )</f>
        <v>0</v>
      </c>
      <c r="S96" s="95">
        <f>IF(Table33[[#This Row],[Category]]="Parties Food &amp; Beverages",Table33[[#This Row],[Account Deposit Amount]]-Table33[[#This Row],[Account Withdrawl Amount]], )</f>
        <v>0</v>
      </c>
      <c r="T96" s="95">
        <f>IF(Table33[[#This Row],[Category]]="Service Projects Donation",Table33[[#This Row],[Account Deposit Amount]]-Table33[[#This Row],[Account Withdrawl Amount]], )</f>
        <v>0</v>
      </c>
      <c r="U96" s="95">
        <f>IF(Table33[[#This Row],[Category]]="Cookie Debt",Table33[[#This Row],[Account Deposit Amount]]-Table33[[#This Row],[Account Withdrawl Amount]], )</f>
        <v>0</v>
      </c>
      <c r="V96" s="95">
        <f>IF(Table33[[#This Row],[Category]]="Other Expense",Table33[[#This Row],[Account Deposit Amount]]-Table33[[#This Row],[Account Withdrawl Amount]], )</f>
        <v>0</v>
      </c>
    </row>
    <row r="97" spans="1:22">
      <c r="A97" s="70"/>
      <c r="B97" s="64"/>
      <c r="C97" s="69"/>
      <c r="D97" s="111"/>
      <c r="E97" s="112"/>
      <c r="F97" s="113"/>
      <c r="G97" s="95">
        <f>$G$96+$E$97-$F$97</f>
        <v>0</v>
      </c>
      <c r="H97" s="70"/>
      <c r="I97" s="95">
        <f>IF(Table33[[#This Row],[Category]]="Fall Product",Table33[[#This Row],[Account Deposit Amount]]-Table33[[#This Row],[Account Withdrawl Amount]], )</f>
        <v>0</v>
      </c>
      <c r="J97" s="95">
        <f>IF(Table33[[#This Row],[Category]]="Cookies",Table33[[#This Row],[Account Deposit Amount]]-Table33[[#This Row],[Account Withdrawl Amount]], )</f>
        <v>0</v>
      </c>
      <c r="K97" s="95">
        <f>IF(Table33[[#This Row],[Category]]="Additional Money Earning Activities",Table33[[#This Row],[Account Deposit Amount]]-Table33[[#This Row],[Account Withdrawl Amount]], )</f>
        <v>0</v>
      </c>
      <c r="L97" s="95">
        <f>IF(Table33[[#This Row],[Category]]="Sponsorships",Table33[[#This Row],[Account Deposit Amount]]-Table33[[#This Row],[Account Withdrawl Amount]], )</f>
        <v>0</v>
      </c>
      <c r="M97" s="95">
        <f>IF(Table33[[#This Row],[Category]]="Troop Dues",Table33[[#This Row],[Account Deposit Amount]]-Table33[[#This Row],[Account Withdrawl Amount]], )</f>
        <v>0</v>
      </c>
      <c r="N97" s="95">
        <f>IF(Table33[[#This Row],[Category]]="Other Income",Table33[[#This Row],[Account Deposit Amount]]-Table33[[#This Row],[Account Withdrawl Amount]], )</f>
        <v>0</v>
      </c>
      <c r="O97" s="95">
        <f>IF(Table33[[#This Row],[Category]]="Registration",Table33[[#This Row],[Account Deposit Amount]]-Table33[[#This Row],[Account Withdrawl Amount]], )</f>
        <v>0</v>
      </c>
      <c r="P97" s="95">
        <f>IF(Table33[[#This Row],[Category]]="Insignia",Table33[[#This Row],[Account Deposit Amount]]-Table33[[#This Row],[Account Withdrawl Amount]], )</f>
        <v>0</v>
      </c>
      <c r="Q97" s="95">
        <f>IF(Table33[[#This Row],[Category]]="Activities/Program",Table33[[#This Row],[Account Deposit Amount]]-Table33[[#This Row],[Account Withdrawl Amount]], )</f>
        <v>0</v>
      </c>
      <c r="R97" s="95">
        <f>IF(Table33[[#This Row],[Category]]="Travel",Table33[[#This Row],[Account Deposit Amount]]-Table33[[#This Row],[Account Withdrawl Amount]], )</f>
        <v>0</v>
      </c>
      <c r="S97" s="95">
        <f>IF(Table33[[#This Row],[Category]]="Parties Food &amp; Beverages",Table33[[#This Row],[Account Deposit Amount]]-Table33[[#This Row],[Account Withdrawl Amount]], )</f>
        <v>0</v>
      </c>
      <c r="T97" s="95">
        <f>IF(Table33[[#This Row],[Category]]="Service Projects Donation",Table33[[#This Row],[Account Deposit Amount]]-Table33[[#This Row],[Account Withdrawl Amount]], )</f>
        <v>0</v>
      </c>
      <c r="U97" s="95">
        <f>IF(Table33[[#This Row],[Category]]="Cookie Debt",Table33[[#This Row],[Account Deposit Amount]]-Table33[[#This Row],[Account Withdrawl Amount]], )</f>
        <v>0</v>
      </c>
      <c r="V97" s="95">
        <f>IF(Table33[[#This Row],[Category]]="Other Expense",Table33[[#This Row],[Account Deposit Amount]]-Table33[[#This Row],[Account Withdrawl Amount]], )</f>
        <v>0</v>
      </c>
    </row>
    <row r="98" spans="1:22">
      <c r="A98" s="70"/>
      <c r="B98" s="64"/>
      <c r="C98" s="69"/>
      <c r="D98" s="111"/>
      <c r="E98" s="112"/>
      <c r="F98" s="113"/>
      <c r="G98" s="95">
        <f>$G$97+$E$98-$F$98</f>
        <v>0</v>
      </c>
      <c r="H98" s="70"/>
      <c r="I98" s="95">
        <f>IF(Table33[[#This Row],[Category]]="Fall Product",Table33[[#This Row],[Account Deposit Amount]]-Table33[[#This Row],[Account Withdrawl Amount]], )</f>
        <v>0</v>
      </c>
      <c r="J98" s="95">
        <f>IF(Table33[[#This Row],[Category]]="Cookies",Table33[[#This Row],[Account Deposit Amount]]-Table33[[#This Row],[Account Withdrawl Amount]], )</f>
        <v>0</v>
      </c>
      <c r="K98" s="95">
        <f>IF(Table33[[#This Row],[Category]]="Additional Money Earning Activities",Table33[[#This Row],[Account Deposit Amount]]-Table33[[#This Row],[Account Withdrawl Amount]], )</f>
        <v>0</v>
      </c>
      <c r="L98" s="95">
        <f>IF(Table33[[#This Row],[Category]]="Sponsorships",Table33[[#This Row],[Account Deposit Amount]]-Table33[[#This Row],[Account Withdrawl Amount]], )</f>
        <v>0</v>
      </c>
      <c r="M98" s="95">
        <f>IF(Table33[[#This Row],[Category]]="Troop Dues",Table33[[#This Row],[Account Deposit Amount]]-Table33[[#This Row],[Account Withdrawl Amount]], )</f>
        <v>0</v>
      </c>
      <c r="N98" s="95">
        <f>IF(Table33[[#This Row],[Category]]="Other Income",Table33[[#This Row],[Account Deposit Amount]]-Table33[[#This Row],[Account Withdrawl Amount]], )</f>
        <v>0</v>
      </c>
      <c r="O98" s="95">
        <f>IF(Table33[[#This Row],[Category]]="Registration",Table33[[#This Row],[Account Deposit Amount]]-Table33[[#This Row],[Account Withdrawl Amount]], )</f>
        <v>0</v>
      </c>
      <c r="P98" s="95">
        <f>IF(Table33[[#This Row],[Category]]="Insignia",Table33[[#This Row],[Account Deposit Amount]]-Table33[[#This Row],[Account Withdrawl Amount]], )</f>
        <v>0</v>
      </c>
      <c r="Q98" s="95">
        <f>IF(Table33[[#This Row],[Category]]="Activities/Program",Table33[[#This Row],[Account Deposit Amount]]-Table33[[#This Row],[Account Withdrawl Amount]], )</f>
        <v>0</v>
      </c>
      <c r="R98" s="95">
        <f>IF(Table33[[#This Row],[Category]]="Travel",Table33[[#This Row],[Account Deposit Amount]]-Table33[[#This Row],[Account Withdrawl Amount]], )</f>
        <v>0</v>
      </c>
      <c r="S98" s="95">
        <f>IF(Table33[[#This Row],[Category]]="Parties Food &amp; Beverages",Table33[[#This Row],[Account Deposit Amount]]-Table33[[#This Row],[Account Withdrawl Amount]], )</f>
        <v>0</v>
      </c>
      <c r="T98" s="95">
        <f>IF(Table33[[#This Row],[Category]]="Service Projects Donation",Table33[[#This Row],[Account Deposit Amount]]-Table33[[#This Row],[Account Withdrawl Amount]], )</f>
        <v>0</v>
      </c>
      <c r="U98" s="95">
        <f>IF(Table33[[#This Row],[Category]]="Cookie Debt",Table33[[#This Row],[Account Deposit Amount]]-Table33[[#This Row],[Account Withdrawl Amount]], )</f>
        <v>0</v>
      </c>
      <c r="V98" s="95">
        <f>IF(Table33[[#This Row],[Category]]="Other Expense",Table33[[#This Row],[Account Deposit Amount]]-Table33[[#This Row],[Account Withdrawl Amount]], )</f>
        <v>0</v>
      </c>
    </row>
    <row r="99" spans="1:22">
      <c r="A99" s="70"/>
      <c r="B99" s="64"/>
      <c r="C99" s="69"/>
      <c r="D99" s="111"/>
      <c r="E99" s="112"/>
      <c r="F99" s="113"/>
      <c r="G99" s="95">
        <f>$G$98+$E$99-$F$99</f>
        <v>0</v>
      </c>
      <c r="H99" s="70"/>
      <c r="I99" s="95">
        <f>IF(Table33[[#This Row],[Category]]="Fall Product",Table33[[#This Row],[Account Deposit Amount]]-Table33[[#This Row],[Account Withdrawl Amount]], )</f>
        <v>0</v>
      </c>
      <c r="J99" s="95">
        <f>IF(Table33[[#This Row],[Category]]="Cookies",Table33[[#This Row],[Account Deposit Amount]]-Table33[[#This Row],[Account Withdrawl Amount]], )</f>
        <v>0</v>
      </c>
      <c r="K99" s="95">
        <f>IF(Table33[[#This Row],[Category]]="Additional Money Earning Activities",Table33[[#This Row],[Account Deposit Amount]]-Table33[[#This Row],[Account Withdrawl Amount]], )</f>
        <v>0</v>
      </c>
      <c r="L99" s="95">
        <f>IF(Table33[[#This Row],[Category]]="Sponsorships",Table33[[#This Row],[Account Deposit Amount]]-Table33[[#This Row],[Account Withdrawl Amount]], )</f>
        <v>0</v>
      </c>
      <c r="M99" s="95">
        <f>IF(Table33[[#This Row],[Category]]="Troop Dues",Table33[[#This Row],[Account Deposit Amount]]-Table33[[#This Row],[Account Withdrawl Amount]], )</f>
        <v>0</v>
      </c>
      <c r="N99" s="95">
        <f>IF(Table33[[#This Row],[Category]]="Other Income",Table33[[#This Row],[Account Deposit Amount]]-Table33[[#This Row],[Account Withdrawl Amount]], )</f>
        <v>0</v>
      </c>
      <c r="O99" s="95">
        <f>IF(Table33[[#This Row],[Category]]="Registration",Table33[[#This Row],[Account Deposit Amount]]-Table33[[#This Row],[Account Withdrawl Amount]], )</f>
        <v>0</v>
      </c>
      <c r="P99" s="95">
        <f>IF(Table33[[#This Row],[Category]]="Insignia",Table33[[#This Row],[Account Deposit Amount]]-Table33[[#This Row],[Account Withdrawl Amount]], )</f>
        <v>0</v>
      </c>
      <c r="Q99" s="95">
        <f>IF(Table33[[#This Row],[Category]]="Activities/Program",Table33[[#This Row],[Account Deposit Amount]]-Table33[[#This Row],[Account Withdrawl Amount]], )</f>
        <v>0</v>
      </c>
      <c r="R99" s="95">
        <f>IF(Table33[[#This Row],[Category]]="Travel",Table33[[#This Row],[Account Deposit Amount]]-Table33[[#This Row],[Account Withdrawl Amount]], )</f>
        <v>0</v>
      </c>
      <c r="S99" s="95">
        <f>IF(Table33[[#This Row],[Category]]="Parties Food &amp; Beverages",Table33[[#This Row],[Account Deposit Amount]]-Table33[[#This Row],[Account Withdrawl Amount]], )</f>
        <v>0</v>
      </c>
      <c r="T99" s="95">
        <f>IF(Table33[[#This Row],[Category]]="Service Projects Donation",Table33[[#This Row],[Account Deposit Amount]]-Table33[[#This Row],[Account Withdrawl Amount]], )</f>
        <v>0</v>
      </c>
      <c r="U99" s="95">
        <f>IF(Table33[[#This Row],[Category]]="Cookie Debt",Table33[[#This Row],[Account Deposit Amount]]-Table33[[#This Row],[Account Withdrawl Amount]], )</f>
        <v>0</v>
      </c>
      <c r="V99" s="95">
        <f>IF(Table33[[#This Row],[Category]]="Other Expense",Table33[[#This Row],[Account Deposit Amount]]-Table33[[#This Row],[Account Withdrawl Amount]], )</f>
        <v>0</v>
      </c>
    </row>
    <row r="100" spans="1:22">
      <c r="A100" s="70"/>
      <c r="B100" s="64"/>
      <c r="C100" s="69"/>
      <c r="D100" s="111"/>
      <c r="E100" s="112"/>
      <c r="F100" s="113"/>
      <c r="G100" s="95">
        <f>$G$99+$E$100-$F$100</f>
        <v>0</v>
      </c>
      <c r="H100" s="70"/>
      <c r="I100" s="95">
        <f>IF(Table33[[#This Row],[Category]]="Fall Product",Table33[[#This Row],[Account Deposit Amount]]-Table33[[#This Row],[Account Withdrawl Amount]], )</f>
        <v>0</v>
      </c>
      <c r="J100" s="95">
        <f>IF(Table33[[#This Row],[Category]]="Cookies",Table33[[#This Row],[Account Deposit Amount]]-Table33[[#This Row],[Account Withdrawl Amount]], )</f>
        <v>0</v>
      </c>
      <c r="K100" s="95">
        <f>IF(Table33[[#This Row],[Category]]="Additional Money Earning Activities",Table33[[#This Row],[Account Deposit Amount]]-Table33[[#This Row],[Account Withdrawl Amount]], )</f>
        <v>0</v>
      </c>
      <c r="L100" s="95">
        <f>IF(Table33[[#This Row],[Category]]="Sponsorships",Table33[[#This Row],[Account Deposit Amount]]-Table33[[#This Row],[Account Withdrawl Amount]], )</f>
        <v>0</v>
      </c>
      <c r="M100" s="95">
        <f>IF(Table33[[#This Row],[Category]]="Troop Dues",Table33[[#This Row],[Account Deposit Amount]]-Table33[[#This Row],[Account Withdrawl Amount]], )</f>
        <v>0</v>
      </c>
      <c r="N100" s="95">
        <f>IF(Table33[[#This Row],[Category]]="Other Income",Table33[[#This Row],[Account Deposit Amount]]-Table33[[#This Row],[Account Withdrawl Amount]], )</f>
        <v>0</v>
      </c>
      <c r="O100" s="95">
        <f>IF(Table33[[#This Row],[Category]]="Registration",Table33[[#This Row],[Account Deposit Amount]]-Table33[[#This Row],[Account Withdrawl Amount]], )</f>
        <v>0</v>
      </c>
      <c r="P100" s="95">
        <f>IF(Table33[[#This Row],[Category]]="Insignia",Table33[[#This Row],[Account Deposit Amount]]-Table33[[#This Row],[Account Withdrawl Amount]], )</f>
        <v>0</v>
      </c>
      <c r="Q100" s="95">
        <f>IF(Table33[[#This Row],[Category]]="Activities/Program",Table33[[#This Row],[Account Deposit Amount]]-Table33[[#This Row],[Account Withdrawl Amount]], )</f>
        <v>0</v>
      </c>
      <c r="R100" s="95">
        <f>IF(Table33[[#This Row],[Category]]="Travel",Table33[[#This Row],[Account Deposit Amount]]-Table33[[#This Row],[Account Withdrawl Amount]], )</f>
        <v>0</v>
      </c>
      <c r="S100" s="95">
        <f>IF(Table33[[#This Row],[Category]]="Parties Food &amp; Beverages",Table33[[#This Row],[Account Deposit Amount]]-Table33[[#This Row],[Account Withdrawl Amount]], )</f>
        <v>0</v>
      </c>
      <c r="T100" s="95">
        <f>IF(Table33[[#This Row],[Category]]="Service Projects Donation",Table33[[#This Row],[Account Deposit Amount]]-Table33[[#This Row],[Account Withdrawl Amount]], )</f>
        <v>0</v>
      </c>
      <c r="U100" s="95">
        <f>IF(Table33[[#This Row],[Category]]="Cookie Debt",Table33[[#This Row],[Account Deposit Amount]]-Table33[[#This Row],[Account Withdrawl Amount]], )</f>
        <v>0</v>
      </c>
      <c r="V100" s="95">
        <f>IF(Table33[[#This Row],[Category]]="Other Expense",Table33[[#This Row],[Account Deposit Amount]]-Table33[[#This Row],[Account Withdrawl Amount]], )</f>
        <v>0</v>
      </c>
    </row>
    <row r="101" spans="1:22">
      <c r="A101" s="70"/>
      <c r="B101" s="64"/>
      <c r="C101" s="69"/>
      <c r="D101" s="111"/>
      <c r="E101" s="112"/>
      <c r="F101" s="113"/>
      <c r="G101" s="95">
        <f>$G$24+$E$101-$F$101</f>
        <v>0</v>
      </c>
      <c r="H101" s="70"/>
      <c r="I101" s="95">
        <f>IF(Table33[[#This Row],[Category]]="Fall Product",Table33[[#This Row],[Account Deposit Amount]]-Table33[[#This Row],[Account Withdrawl Amount]], )</f>
        <v>0</v>
      </c>
      <c r="J101" s="95">
        <f>IF(Table33[[#This Row],[Category]]="Cookies",Table33[[#This Row],[Account Deposit Amount]]-Table33[[#This Row],[Account Withdrawl Amount]], )</f>
        <v>0</v>
      </c>
      <c r="K101" s="95">
        <f>IF(Table33[[#This Row],[Category]]="Additional Money Earning Activities",Table33[[#This Row],[Account Deposit Amount]]-Table33[[#This Row],[Account Withdrawl Amount]], )</f>
        <v>0</v>
      </c>
      <c r="L101" s="95">
        <f>IF(Table33[[#This Row],[Category]]="Sponsorships",Table33[[#This Row],[Account Deposit Amount]]-Table33[[#This Row],[Account Withdrawl Amount]], )</f>
        <v>0</v>
      </c>
      <c r="M101" s="95">
        <f>IF(Table33[[#This Row],[Category]]="Troop Dues",Table33[[#This Row],[Account Deposit Amount]]-Table33[[#This Row],[Account Withdrawl Amount]], )</f>
        <v>0</v>
      </c>
      <c r="N101" s="95">
        <f>IF(Table33[[#This Row],[Category]]="Other Income",Table33[[#This Row],[Account Deposit Amount]]-Table33[[#This Row],[Account Withdrawl Amount]], )</f>
        <v>0</v>
      </c>
      <c r="O101" s="95">
        <f>IF(Table33[[#This Row],[Category]]="Registration",Table33[[#This Row],[Account Deposit Amount]]-Table33[[#This Row],[Account Withdrawl Amount]], )</f>
        <v>0</v>
      </c>
      <c r="P101" s="95">
        <f>IF(Table33[[#This Row],[Category]]="Insignia",Table33[[#This Row],[Account Deposit Amount]]-Table33[[#This Row],[Account Withdrawl Amount]], )</f>
        <v>0</v>
      </c>
      <c r="Q101" s="95">
        <f>IF(Table33[[#This Row],[Category]]="Activities/Program",Table33[[#This Row],[Account Deposit Amount]]-Table33[[#This Row],[Account Withdrawl Amount]], )</f>
        <v>0</v>
      </c>
      <c r="R101" s="95">
        <f>IF(Table33[[#This Row],[Category]]="Travel",Table33[[#This Row],[Account Deposit Amount]]-Table33[[#This Row],[Account Withdrawl Amount]], )</f>
        <v>0</v>
      </c>
      <c r="S101" s="95">
        <f>IF(Table33[[#This Row],[Category]]="Parties Food &amp; Beverages",Table33[[#This Row],[Account Deposit Amount]]-Table33[[#This Row],[Account Withdrawl Amount]], )</f>
        <v>0</v>
      </c>
      <c r="T101" s="95">
        <f>IF(Table33[[#This Row],[Category]]="Service Projects Donation",Table33[[#This Row],[Account Deposit Amount]]-Table33[[#This Row],[Account Withdrawl Amount]], )</f>
        <v>0</v>
      </c>
      <c r="U101" s="95">
        <f>IF(Table33[[#This Row],[Category]]="Cookie Debt",Table33[[#This Row],[Account Deposit Amount]]-Table33[[#This Row],[Account Withdrawl Amount]], )</f>
        <v>0</v>
      </c>
      <c r="V101" s="95">
        <f>IF(Table33[[#This Row],[Category]]="Other Expense",Table33[[#This Row],[Account Deposit Amount]]-Table33[[#This Row],[Account Withdrawl Amount]], )</f>
        <v>0</v>
      </c>
    </row>
    <row r="102" spans="1:22">
      <c r="A102" s="70"/>
      <c r="B102" s="64"/>
      <c r="C102" s="69"/>
      <c r="D102" s="111"/>
      <c r="E102" s="112"/>
      <c r="F102" s="113"/>
      <c r="G102" s="95">
        <f>$G$101+$E$102-$F$102</f>
        <v>0</v>
      </c>
      <c r="H102" s="70"/>
      <c r="I102" s="95">
        <f>IF(Table33[[#This Row],[Category]]="Fall Product",Table33[[#This Row],[Account Deposit Amount]]-Table33[[#This Row],[Account Withdrawl Amount]], )</f>
        <v>0</v>
      </c>
      <c r="J102" s="95">
        <f>IF(Table33[[#This Row],[Category]]="Cookies",Table33[[#This Row],[Account Deposit Amount]]-Table33[[#This Row],[Account Withdrawl Amount]], )</f>
        <v>0</v>
      </c>
      <c r="K102" s="95">
        <f>IF(Table33[[#This Row],[Category]]="Additional Money Earning Activities",Table33[[#This Row],[Account Deposit Amount]]-Table33[[#This Row],[Account Withdrawl Amount]], )</f>
        <v>0</v>
      </c>
      <c r="L102" s="95">
        <f>IF(Table33[[#This Row],[Category]]="Sponsorships",Table33[[#This Row],[Account Deposit Amount]]-Table33[[#This Row],[Account Withdrawl Amount]], )</f>
        <v>0</v>
      </c>
      <c r="M102" s="95">
        <f>IF(Table33[[#This Row],[Category]]="Troop Dues",Table33[[#This Row],[Account Deposit Amount]]-Table33[[#This Row],[Account Withdrawl Amount]], )</f>
        <v>0</v>
      </c>
      <c r="N102" s="95">
        <f>IF(Table33[[#This Row],[Category]]="Other Income",Table33[[#This Row],[Account Deposit Amount]]-Table33[[#This Row],[Account Withdrawl Amount]], )</f>
        <v>0</v>
      </c>
      <c r="O102" s="95">
        <f>IF(Table33[[#This Row],[Category]]="Registration",Table33[[#This Row],[Account Deposit Amount]]-Table33[[#This Row],[Account Withdrawl Amount]], )</f>
        <v>0</v>
      </c>
      <c r="P102" s="95">
        <f>IF(Table33[[#This Row],[Category]]="Insignia",Table33[[#This Row],[Account Deposit Amount]]-Table33[[#This Row],[Account Withdrawl Amount]], )</f>
        <v>0</v>
      </c>
      <c r="Q102" s="95">
        <f>IF(Table33[[#This Row],[Category]]="Activities/Program",Table33[[#This Row],[Account Deposit Amount]]-Table33[[#This Row],[Account Withdrawl Amount]], )</f>
        <v>0</v>
      </c>
      <c r="R102" s="95">
        <f>IF(Table33[[#This Row],[Category]]="Travel",Table33[[#This Row],[Account Deposit Amount]]-Table33[[#This Row],[Account Withdrawl Amount]], )</f>
        <v>0</v>
      </c>
      <c r="S102" s="95">
        <f>IF(Table33[[#This Row],[Category]]="Parties Food &amp; Beverages",Table33[[#This Row],[Account Deposit Amount]]-Table33[[#This Row],[Account Withdrawl Amount]], )</f>
        <v>0</v>
      </c>
      <c r="T102" s="95">
        <f>IF(Table33[[#This Row],[Category]]="Service Projects Donation",Table33[[#This Row],[Account Deposit Amount]]-Table33[[#This Row],[Account Withdrawl Amount]], )</f>
        <v>0</v>
      </c>
      <c r="U102" s="95">
        <f>IF(Table33[[#This Row],[Category]]="Cookie Debt",Table33[[#This Row],[Account Deposit Amount]]-Table33[[#This Row],[Account Withdrawl Amount]], )</f>
        <v>0</v>
      </c>
      <c r="V102" s="95">
        <f>IF(Table33[[#This Row],[Category]]="Other Expense",Table33[[#This Row],[Account Deposit Amount]]-Table33[[#This Row],[Account Withdrawl Amount]], )</f>
        <v>0</v>
      </c>
    </row>
    <row r="103" spans="1:22">
      <c r="A103" s="70"/>
      <c r="B103" s="64"/>
      <c r="C103" s="69"/>
      <c r="D103" s="111"/>
      <c r="E103" s="112"/>
      <c r="F103" s="113"/>
      <c r="G103" s="95">
        <f>$G$102+$E$103-$F$103</f>
        <v>0</v>
      </c>
      <c r="H103" s="70"/>
      <c r="I103" s="95">
        <f>IF(Table33[[#This Row],[Category]]="Fall Product",Table33[[#This Row],[Account Deposit Amount]]-Table33[[#This Row],[Account Withdrawl Amount]], )</f>
        <v>0</v>
      </c>
      <c r="J103" s="95">
        <f>IF(Table33[[#This Row],[Category]]="Cookies",Table33[[#This Row],[Account Deposit Amount]]-Table33[[#This Row],[Account Withdrawl Amount]], )</f>
        <v>0</v>
      </c>
      <c r="K103" s="95">
        <f>IF(Table33[[#This Row],[Category]]="Additional Money Earning Activities",Table33[[#This Row],[Account Deposit Amount]]-Table33[[#This Row],[Account Withdrawl Amount]], )</f>
        <v>0</v>
      </c>
      <c r="L103" s="95">
        <f>IF(Table33[[#This Row],[Category]]="Sponsorships",Table33[[#This Row],[Account Deposit Amount]]-Table33[[#This Row],[Account Withdrawl Amount]], )</f>
        <v>0</v>
      </c>
      <c r="M103" s="95">
        <f>IF(Table33[[#This Row],[Category]]="Troop Dues",Table33[[#This Row],[Account Deposit Amount]]-Table33[[#This Row],[Account Withdrawl Amount]], )</f>
        <v>0</v>
      </c>
      <c r="N103" s="95">
        <f>IF(Table33[[#This Row],[Category]]="Other Income",Table33[[#This Row],[Account Deposit Amount]]-Table33[[#This Row],[Account Withdrawl Amount]], )</f>
        <v>0</v>
      </c>
      <c r="O103" s="95">
        <f>IF(Table33[[#This Row],[Category]]="Registration",Table33[[#This Row],[Account Deposit Amount]]-Table33[[#This Row],[Account Withdrawl Amount]], )</f>
        <v>0</v>
      </c>
      <c r="P103" s="95">
        <f>IF(Table33[[#This Row],[Category]]="Insignia",Table33[[#This Row],[Account Deposit Amount]]-Table33[[#This Row],[Account Withdrawl Amount]], )</f>
        <v>0</v>
      </c>
      <c r="Q103" s="95">
        <f>IF(Table33[[#This Row],[Category]]="Activities/Program",Table33[[#This Row],[Account Deposit Amount]]-Table33[[#This Row],[Account Withdrawl Amount]], )</f>
        <v>0</v>
      </c>
      <c r="R103" s="95">
        <f>IF(Table33[[#This Row],[Category]]="Travel",Table33[[#This Row],[Account Deposit Amount]]-Table33[[#This Row],[Account Withdrawl Amount]], )</f>
        <v>0</v>
      </c>
      <c r="S103" s="95">
        <f>IF(Table33[[#This Row],[Category]]="Parties Food &amp; Beverages",Table33[[#This Row],[Account Deposit Amount]]-Table33[[#This Row],[Account Withdrawl Amount]], )</f>
        <v>0</v>
      </c>
      <c r="T103" s="95">
        <f>IF(Table33[[#This Row],[Category]]="Service Projects Donation",Table33[[#This Row],[Account Deposit Amount]]-Table33[[#This Row],[Account Withdrawl Amount]], )</f>
        <v>0</v>
      </c>
      <c r="U103" s="95">
        <f>IF(Table33[[#This Row],[Category]]="Cookie Debt",Table33[[#This Row],[Account Deposit Amount]]-Table33[[#This Row],[Account Withdrawl Amount]], )</f>
        <v>0</v>
      </c>
      <c r="V103" s="95">
        <f>IF(Table33[[#This Row],[Category]]="Other Expense",Table33[[#This Row],[Account Deposit Amount]]-Table33[[#This Row],[Account Withdrawl Amount]], )</f>
        <v>0</v>
      </c>
    </row>
    <row r="104" spans="1:22">
      <c r="A104" s="70"/>
      <c r="B104" s="64"/>
      <c r="C104" s="69"/>
      <c r="D104" s="111"/>
      <c r="E104" s="112"/>
      <c r="F104" s="113"/>
      <c r="G104" s="95">
        <f>$G$103+$E$104-$F$104</f>
        <v>0</v>
      </c>
      <c r="H104" s="70"/>
      <c r="I104" s="95">
        <f>IF(Table33[[#This Row],[Category]]="Fall Product",Table33[[#This Row],[Account Deposit Amount]]-Table33[[#This Row],[Account Withdrawl Amount]], )</f>
        <v>0</v>
      </c>
      <c r="J104" s="95">
        <f>IF(Table33[[#This Row],[Category]]="Cookies",Table33[[#This Row],[Account Deposit Amount]]-Table33[[#This Row],[Account Withdrawl Amount]], )</f>
        <v>0</v>
      </c>
      <c r="K104" s="95">
        <f>IF(Table33[[#This Row],[Category]]="Additional Money Earning Activities",Table33[[#This Row],[Account Deposit Amount]]-Table33[[#This Row],[Account Withdrawl Amount]], )</f>
        <v>0</v>
      </c>
      <c r="L104" s="95">
        <f>IF(Table33[[#This Row],[Category]]="Sponsorships",Table33[[#This Row],[Account Deposit Amount]]-Table33[[#This Row],[Account Withdrawl Amount]], )</f>
        <v>0</v>
      </c>
      <c r="M104" s="95">
        <f>IF(Table33[[#This Row],[Category]]="Troop Dues",Table33[[#This Row],[Account Deposit Amount]]-Table33[[#This Row],[Account Withdrawl Amount]], )</f>
        <v>0</v>
      </c>
      <c r="N104" s="95">
        <f>IF(Table33[[#This Row],[Category]]="Other Income",Table33[[#This Row],[Account Deposit Amount]]-Table33[[#This Row],[Account Withdrawl Amount]], )</f>
        <v>0</v>
      </c>
      <c r="O104" s="95">
        <f>IF(Table33[[#This Row],[Category]]="Registration",Table33[[#This Row],[Account Deposit Amount]]-Table33[[#This Row],[Account Withdrawl Amount]], )</f>
        <v>0</v>
      </c>
      <c r="P104" s="95">
        <f>IF(Table33[[#This Row],[Category]]="Insignia",Table33[[#This Row],[Account Deposit Amount]]-Table33[[#This Row],[Account Withdrawl Amount]], )</f>
        <v>0</v>
      </c>
      <c r="Q104" s="95">
        <f>IF(Table33[[#This Row],[Category]]="Activities/Program",Table33[[#This Row],[Account Deposit Amount]]-Table33[[#This Row],[Account Withdrawl Amount]], )</f>
        <v>0</v>
      </c>
      <c r="R104" s="95">
        <f>IF(Table33[[#This Row],[Category]]="Travel",Table33[[#This Row],[Account Deposit Amount]]-Table33[[#This Row],[Account Withdrawl Amount]], )</f>
        <v>0</v>
      </c>
      <c r="S104" s="95">
        <f>IF(Table33[[#This Row],[Category]]="Parties Food &amp; Beverages",Table33[[#This Row],[Account Deposit Amount]]-Table33[[#This Row],[Account Withdrawl Amount]], )</f>
        <v>0</v>
      </c>
      <c r="T104" s="95">
        <f>IF(Table33[[#This Row],[Category]]="Service Projects Donation",Table33[[#This Row],[Account Deposit Amount]]-Table33[[#This Row],[Account Withdrawl Amount]], )</f>
        <v>0</v>
      </c>
      <c r="U104" s="95">
        <f>IF(Table33[[#This Row],[Category]]="Cookie Debt",Table33[[#This Row],[Account Deposit Amount]]-Table33[[#This Row],[Account Withdrawl Amount]], )</f>
        <v>0</v>
      </c>
      <c r="V104" s="95">
        <f>IF(Table33[[#This Row],[Category]]="Other Expense",Table33[[#This Row],[Account Deposit Amount]]-Table33[[#This Row],[Account Withdrawl Amount]], )</f>
        <v>0</v>
      </c>
    </row>
    <row r="105" spans="1:22">
      <c r="A105" s="70"/>
      <c r="B105" s="64"/>
      <c r="C105" s="69"/>
      <c r="D105" s="111"/>
      <c r="E105" s="112"/>
      <c r="F105" s="113"/>
      <c r="G105" s="95">
        <f>$G$104+$E$105-$F$105</f>
        <v>0</v>
      </c>
      <c r="H105" s="70"/>
      <c r="I105" s="95">
        <f>IF(Table33[[#This Row],[Category]]="Fall Product",Table33[[#This Row],[Account Deposit Amount]]-Table33[[#This Row],[Account Withdrawl Amount]], )</f>
        <v>0</v>
      </c>
      <c r="J105" s="95">
        <f>IF(Table33[[#This Row],[Category]]="Cookies",Table33[[#This Row],[Account Deposit Amount]]-Table33[[#This Row],[Account Withdrawl Amount]], )</f>
        <v>0</v>
      </c>
      <c r="K105" s="95">
        <f>IF(Table33[[#This Row],[Category]]="Additional Money Earning Activities",Table33[[#This Row],[Account Deposit Amount]]-Table33[[#This Row],[Account Withdrawl Amount]], )</f>
        <v>0</v>
      </c>
      <c r="L105" s="95">
        <f>IF(Table33[[#This Row],[Category]]="Sponsorships",Table33[[#This Row],[Account Deposit Amount]]-Table33[[#This Row],[Account Withdrawl Amount]], )</f>
        <v>0</v>
      </c>
      <c r="M105" s="95">
        <f>IF(Table33[[#This Row],[Category]]="Troop Dues",Table33[[#This Row],[Account Deposit Amount]]-Table33[[#This Row],[Account Withdrawl Amount]], )</f>
        <v>0</v>
      </c>
      <c r="N105" s="95">
        <f>IF(Table33[[#This Row],[Category]]="Other Income",Table33[[#This Row],[Account Deposit Amount]]-Table33[[#This Row],[Account Withdrawl Amount]], )</f>
        <v>0</v>
      </c>
      <c r="O105" s="95">
        <f>IF(Table33[[#This Row],[Category]]="Registration",Table33[[#This Row],[Account Deposit Amount]]-Table33[[#This Row],[Account Withdrawl Amount]], )</f>
        <v>0</v>
      </c>
      <c r="P105" s="95">
        <f>IF(Table33[[#This Row],[Category]]="Insignia",Table33[[#This Row],[Account Deposit Amount]]-Table33[[#This Row],[Account Withdrawl Amount]], )</f>
        <v>0</v>
      </c>
      <c r="Q105" s="95">
        <f>IF(Table33[[#This Row],[Category]]="Activities/Program",Table33[[#This Row],[Account Deposit Amount]]-Table33[[#This Row],[Account Withdrawl Amount]], )</f>
        <v>0</v>
      </c>
      <c r="R105" s="95">
        <f>IF(Table33[[#This Row],[Category]]="Travel",Table33[[#This Row],[Account Deposit Amount]]-Table33[[#This Row],[Account Withdrawl Amount]], )</f>
        <v>0</v>
      </c>
      <c r="S105" s="95">
        <f>IF(Table33[[#This Row],[Category]]="Parties Food &amp; Beverages",Table33[[#This Row],[Account Deposit Amount]]-Table33[[#This Row],[Account Withdrawl Amount]], )</f>
        <v>0</v>
      </c>
      <c r="T105" s="95">
        <f>IF(Table33[[#This Row],[Category]]="Service Projects Donation",Table33[[#This Row],[Account Deposit Amount]]-Table33[[#This Row],[Account Withdrawl Amount]], )</f>
        <v>0</v>
      </c>
      <c r="U105" s="95">
        <f>IF(Table33[[#This Row],[Category]]="Cookie Debt",Table33[[#This Row],[Account Deposit Amount]]-Table33[[#This Row],[Account Withdrawl Amount]], )</f>
        <v>0</v>
      </c>
      <c r="V105" s="95">
        <f>IF(Table33[[#This Row],[Category]]="Other Expense",Table33[[#This Row],[Account Deposit Amount]]-Table33[[#This Row],[Account Withdrawl Amount]], )</f>
        <v>0</v>
      </c>
    </row>
    <row r="106" spans="1:22">
      <c r="A106" s="70"/>
      <c r="B106" s="64"/>
      <c r="C106" s="69"/>
      <c r="D106" s="111"/>
      <c r="E106" s="112"/>
      <c r="F106" s="113"/>
      <c r="G106" s="95">
        <f>$G$105+$E$106-$F$106</f>
        <v>0</v>
      </c>
      <c r="H106" s="70"/>
      <c r="I106" s="95">
        <f>IF(Table33[[#This Row],[Category]]="Fall Product",Table33[[#This Row],[Account Deposit Amount]]-Table33[[#This Row],[Account Withdrawl Amount]], )</f>
        <v>0</v>
      </c>
      <c r="J106" s="95">
        <f>IF(Table33[[#This Row],[Category]]="Cookies",Table33[[#This Row],[Account Deposit Amount]]-Table33[[#This Row],[Account Withdrawl Amount]], )</f>
        <v>0</v>
      </c>
      <c r="K106" s="95">
        <f>IF(Table33[[#This Row],[Category]]="Additional Money Earning Activities",Table33[[#This Row],[Account Deposit Amount]]-Table33[[#This Row],[Account Withdrawl Amount]], )</f>
        <v>0</v>
      </c>
      <c r="L106" s="95">
        <f>IF(Table33[[#This Row],[Category]]="Sponsorships",Table33[[#This Row],[Account Deposit Amount]]-Table33[[#This Row],[Account Withdrawl Amount]], )</f>
        <v>0</v>
      </c>
      <c r="M106" s="95">
        <f>IF(Table33[[#This Row],[Category]]="Troop Dues",Table33[[#This Row],[Account Deposit Amount]]-Table33[[#This Row],[Account Withdrawl Amount]], )</f>
        <v>0</v>
      </c>
      <c r="N106" s="95">
        <f>IF(Table33[[#This Row],[Category]]="Other Income",Table33[[#This Row],[Account Deposit Amount]]-Table33[[#This Row],[Account Withdrawl Amount]], )</f>
        <v>0</v>
      </c>
      <c r="O106" s="95">
        <f>IF(Table33[[#This Row],[Category]]="Registration",Table33[[#This Row],[Account Deposit Amount]]-Table33[[#This Row],[Account Withdrawl Amount]], )</f>
        <v>0</v>
      </c>
      <c r="P106" s="95">
        <f>IF(Table33[[#This Row],[Category]]="Insignia",Table33[[#This Row],[Account Deposit Amount]]-Table33[[#This Row],[Account Withdrawl Amount]], )</f>
        <v>0</v>
      </c>
      <c r="Q106" s="95">
        <f>IF(Table33[[#This Row],[Category]]="Activities/Program",Table33[[#This Row],[Account Deposit Amount]]-Table33[[#This Row],[Account Withdrawl Amount]], )</f>
        <v>0</v>
      </c>
      <c r="R106" s="95">
        <f>IF(Table33[[#This Row],[Category]]="Travel",Table33[[#This Row],[Account Deposit Amount]]-Table33[[#This Row],[Account Withdrawl Amount]], )</f>
        <v>0</v>
      </c>
      <c r="S106" s="95">
        <f>IF(Table33[[#This Row],[Category]]="Parties Food &amp; Beverages",Table33[[#This Row],[Account Deposit Amount]]-Table33[[#This Row],[Account Withdrawl Amount]], )</f>
        <v>0</v>
      </c>
      <c r="T106" s="95">
        <f>IF(Table33[[#This Row],[Category]]="Service Projects Donation",Table33[[#This Row],[Account Deposit Amount]]-Table33[[#This Row],[Account Withdrawl Amount]], )</f>
        <v>0</v>
      </c>
      <c r="U106" s="95">
        <f>IF(Table33[[#This Row],[Category]]="Cookie Debt",Table33[[#This Row],[Account Deposit Amount]]-Table33[[#This Row],[Account Withdrawl Amount]], )</f>
        <v>0</v>
      </c>
      <c r="V106" s="95">
        <f>IF(Table33[[#This Row],[Category]]="Other Expense",Table33[[#This Row],[Account Deposit Amount]]-Table33[[#This Row],[Account Withdrawl Amount]], )</f>
        <v>0</v>
      </c>
    </row>
    <row r="107" spans="1:22">
      <c r="A107" s="70"/>
      <c r="B107" s="64"/>
      <c r="C107" s="69"/>
      <c r="D107" s="111"/>
      <c r="E107" s="112"/>
      <c r="F107" s="113"/>
      <c r="G107" s="95">
        <f>$G$106+$E$107-$F$107</f>
        <v>0</v>
      </c>
      <c r="H107" s="70"/>
      <c r="I107" s="95">
        <f>IF(Table33[[#This Row],[Category]]="Fall Product",Table33[[#This Row],[Account Deposit Amount]]-Table33[[#This Row],[Account Withdrawl Amount]], )</f>
        <v>0</v>
      </c>
      <c r="J107" s="95">
        <f>IF(Table33[[#This Row],[Category]]="Cookies",Table33[[#This Row],[Account Deposit Amount]]-Table33[[#This Row],[Account Withdrawl Amount]], )</f>
        <v>0</v>
      </c>
      <c r="K107" s="95">
        <f>IF(Table33[[#This Row],[Category]]="Additional Money Earning Activities",Table33[[#This Row],[Account Deposit Amount]]-Table33[[#This Row],[Account Withdrawl Amount]], )</f>
        <v>0</v>
      </c>
      <c r="L107" s="95">
        <f>IF(Table33[[#This Row],[Category]]="Sponsorships",Table33[[#This Row],[Account Deposit Amount]]-Table33[[#This Row],[Account Withdrawl Amount]], )</f>
        <v>0</v>
      </c>
      <c r="M107" s="95">
        <f>IF(Table33[[#This Row],[Category]]="Troop Dues",Table33[[#This Row],[Account Deposit Amount]]-Table33[[#This Row],[Account Withdrawl Amount]], )</f>
        <v>0</v>
      </c>
      <c r="N107" s="95">
        <f>IF(Table33[[#This Row],[Category]]="Other Income",Table33[[#This Row],[Account Deposit Amount]]-Table33[[#This Row],[Account Withdrawl Amount]], )</f>
        <v>0</v>
      </c>
      <c r="O107" s="95">
        <f>IF(Table33[[#This Row],[Category]]="Registration",Table33[[#This Row],[Account Deposit Amount]]-Table33[[#This Row],[Account Withdrawl Amount]], )</f>
        <v>0</v>
      </c>
      <c r="P107" s="95">
        <f>IF(Table33[[#This Row],[Category]]="Insignia",Table33[[#This Row],[Account Deposit Amount]]-Table33[[#This Row],[Account Withdrawl Amount]], )</f>
        <v>0</v>
      </c>
      <c r="Q107" s="95">
        <f>IF(Table33[[#This Row],[Category]]="Activities/Program",Table33[[#This Row],[Account Deposit Amount]]-Table33[[#This Row],[Account Withdrawl Amount]], )</f>
        <v>0</v>
      </c>
      <c r="R107" s="95">
        <f>IF(Table33[[#This Row],[Category]]="Travel",Table33[[#This Row],[Account Deposit Amount]]-Table33[[#This Row],[Account Withdrawl Amount]], )</f>
        <v>0</v>
      </c>
      <c r="S107" s="95">
        <f>IF(Table33[[#This Row],[Category]]="Parties Food &amp; Beverages",Table33[[#This Row],[Account Deposit Amount]]-Table33[[#This Row],[Account Withdrawl Amount]], )</f>
        <v>0</v>
      </c>
      <c r="T107" s="95">
        <f>IF(Table33[[#This Row],[Category]]="Service Projects Donation",Table33[[#This Row],[Account Deposit Amount]]-Table33[[#This Row],[Account Withdrawl Amount]], )</f>
        <v>0</v>
      </c>
      <c r="U107" s="95">
        <f>IF(Table33[[#This Row],[Category]]="Cookie Debt",Table33[[#This Row],[Account Deposit Amount]]-Table33[[#This Row],[Account Withdrawl Amount]], )</f>
        <v>0</v>
      </c>
      <c r="V107" s="95">
        <f>IF(Table33[[#This Row],[Category]]="Other Expense",Table33[[#This Row],[Account Deposit Amount]]-Table33[[#This Row],[Account Withdrawl Amount]], )</f>
        <v>0</v>
      </c>
    </row>
    <row r="108" spans="1:22">
      <c r="A108" s="70"/>
      <c r="B108" s="64"/>
      <c r="C108" s="69"/>
      <c r="D108" s="111"/>
      <c r="E108" s="112"/>
      <c r="F108" s="113"/>
      <c r="G108" s="95">
        <f>$G$107+$E$108-$F$108</f>
        <v>0</v>
      </c>
      <c r="H108" s="70"/>
      <c r="I108" s="95">
        <f>IF(Table33[[#This Row],[Category]]="Fall Product",Table33[[#This Row],[Account Deposit Amount]]-Table33[[#This Row],[Account Withdrawl Amount]], )</f>
        <v>0</v>
      </c>
      <c r="J108" s="95">
        <f>IF(Table33[[#This Row],[Category]]="Cookies",Table33[[#This Row],[Account Deposit Amount]]-Table33[[#This Row],[Account Withdrawl Amount]], )</f>
        <v>0</v>
      </c>
      <c r="K108" s="95">
        <f>IF(Table33[[#This Row],[Category]]="Additional Money Earning Activities",Table33[[#This Row],[Account Deposit Amount]]-Table33[[#This Row],[Account Withdrawl Amount]], )</f>
        <v>0</v>
      </c>
      <c r="L108" s="95">
        <f>IF(Table33[[#This Row],[Category]]="Sponsorships",Table33[[#This Row],[Account Deposit Amount]]-Table33[[#This Row],[Account Withdrawl Amount]], )</f>
        <v>0</v>
      </c>
      <c r="M108" s="95">
        <f>IF(Table33[[#This Row],[Category]]="Troop Dues",Table33[[#This Row],[Account Deposit Amount]]-Table33[[#This Row],[Account Withdrawl Amount]], )</f>
        <v>0</v>
      </c>
      <c r="N108" s="95">
        <f>IF(Table33[[#This Row],[Category]]="Other Income",Table33[[#This Row],[Account Deposit Amount]]-Table33[[#This Row],[Account Withdrawl Amount]], )</f>
        <v>0</v>
      </c>
      <c r="O108" s="95">
        <f>IF(Table33[[#This Row],[Category]]="Registration",Table33[[#This Row],[Account Deposit Amount]]-Table33[[#This Row],[Account Withdrawl Amount]], )</f>
        <v>0</v>
      </c>
      <c r="P108" s="95">
        <f>IF(Table33[[#This Row],[Category]]="Insignia",Table33[[#This Row],[Account Deposit Amount]]-Table33[[#This Row],[Account Withdrawl Amount]], )</f>
        <v>0</v>
      </c>
      <c r="Q108" s="95">
        <f>IF(Table33[[#This Row],[Category]]="Activities/Program",Table33[[#This Row],[Account Deposit Amount]]-Table33[[#This Row],[Account Withdrawl Amount]], )</f>
        <v>0</v>
      </c>
      <c r="R108" s="95">
        <f>IF(Table33[[#This Row],[Category]]="Travel",Table33[[#This Row],[Account Deposit Amount]]-Table33[[#This Row],[Account Withdrawl Amount]], )</f>
        <v>0</v>
      </c>
      <c r="S108" s="95">
        <f>IF(Table33[[#This Row],[Category]]="Parties Food &amp; Beverages",Table33[[#This Row],[Account Deposit Amount]]-Table33[[#This Row],[Account Withdrawl Amount]], )</f>
        <v>0</v>
      </c>
      <c r="T108" s="95">
        <f>IF(Table33[[#This Row],[Category]]="Service Projects Donation",Table33[[#This Row],[Account Deposit Amount]]-Table33[[#This Row],[Account Withdrawl Amount]], )</f>
        <v>0</v>
      </c>
      <c r="U108" s="95">
        <f>IF(Table33[[#This Row],[Category]]="Cookie Debt",Table33[[#This Row],[Account Deposit Amount]]-Table33[[#This Row],[Account Withdrawl Amount]], )</f>
        <v>0</v>
      </c>
      <c r="V108" s="95">
        <f>IF(Table33[[#This Row],[Category]]="Other Expense",Table33[[#This Row],[Account Deposit Amount]]-Table33[[#This Row],[Account Withdrawl Amount]], )</f>
        <v>0</v>
      </c>
    </row>
    <row r="109" spans="1:22">
      <c r="A109" s="70"/>
      <c r="B109" s="64"/>
      <c r="C109" s="69"/>
      <c r="D109" s="111"/>
      <c r="E109" s="112"/>
      <c r="F109" s="113"/>
      <c r="G109" s="95">
        <f>$G$108+$E$109-$F$109</f>
        <v>0</v>
      </c>
      <c r="H109" s="70"/>
      <c r="I109" s="95">
        <f>IF(Table33[[#This Row],[Category]]="Fall Product",Table33[[#This Row],[Account Deposit Amount]]-Table33[[#This Row],[Account Withdrawl Amount]], )</f>
        <v>0</v>
      </c>
      <c r="J109" s="95">
        <f>IF(Table33[[#This Row],[Category]]="Cookies",Table33[[#This Row],[Account Deposit Amount]]-Table33[[#This Row],[Account Withdrawl Amount]], )</f>
        <v>0</v>
      </c>
      <c r="K109" s="95">
        <f>IF(Table33[[#This Row],[Category]]="Additional Money Earning Activities",Table33[[#This Row],[Account Deposit Amount]]-Table33[[#This Row],[Account Withdrawl Amount]], )</f>
        <v>0</v>
      </c>
      <c r="L109" s="95">
        <f>IF(Table33[[#This Row],[Category]]="Sponsorships",Table33[[#This Row],[Account Deposit Amount]]-Table33[[#This Row],[Account Withdrawl Amount]], )</f>
        <v>0</v>
      </c>
      <c r="M109" s="95">
        <f>IF(Table33[[#This Row],[Category]]="Troop Dues",Table33[[#This Row],[Account Deposit Amount]]-Table33[[#This Row],[Account Withdrawl Amount]], )</f>
        <v>0</v>
      </c>
      <c r="N109" s="95">
        <f>IF(Table33[[#This Row],[Category]]="Other Income",Table33[[#This Row],[Account Deposit Amount]]-Table33[[#This Row],[Account Withdrawl Amount]], )</f>
        <v>0</v>
      </c>
      <c r="O109" s="95">
        <f>IF(Table33[[#This Row],[Category]]="Registration",Table33[[#This Row],[Account Deposit Amount]]-Table33[[#This Row],[Account Withdrawl Amount]], )</f>
        <v>0</v>
      </c>
      <c r="P109" s="95">
        <f>IF(Table33[[#This Row],[Category]]="Insignia",Table33[[#This Row],[Account Deposit Amount]]-Table33[[#This Row],[Account Withdrawl Amount]], )</f>
        <v>0</v>
      </c>
      <c r="Q109" s="95">
        <f>IF(Table33[[#This Row],[Category]]="Activities/Program",Table33[[#This Row],[Account Deposit Amount]]-Table33[[#This Row],[Account Withdrawl Amount]], )</f>
        <v>0</v>
      </c>
      <c r="R109" s="95">
        <f>IF(Table33[[#This Row],[Category]]="Travel",Table33[[#This Row],[Account Deposit Amount]]-Table33[[#This Row],[Account Withdrawl Amount]], )</f>
        <v>0</v>
      </c>
      <c r="S109" s="95">
        <f>IF(Table33[[#This Row],[Category]]="Parties Food &amp; Beverages",Table33[[#This Row],[Account Deposit Amount]]-Table33[[#This Row],[Account Withdrawl Amount]], )</f>
        <v>0</v>
      </c>
      <c r="T109" s="95">
        <f>IF(Table33[[#This Row],[Category]]="Service Projects Donation",Table33[[#This Row],[Account Deposit Amount]]-Table33[[#This Row],[Account Withdrawl Amount]], )</f>
        <v>0</v>
      </c>
      <c r="U109" s="95">
        <f>IF(Table33[[#This Row],[Category]]="Cookie Debt",Table33[[#This Row],[Account Deposit Amount]]-Table33[[#This Row],[Account Withdrawl Amount]], )</f>
        <v>0</v>
      </c>
      <c r="V109" s="95">
        <f>IF(Table33[[#This Row],[Category]]="Other Expense",Table33[[#This Row],[Account Deposit Amount]]-Table33[[#This Row],[Account Withdrawl Amount]], )</f>
        <v>0</v>
      </c>
    </row>
    <row r="110" spans="1:22">
      <c r="A110" s="70"/>
      <c r="B110" s="64"/>
      <c r="C110" s="69"/>
      <c r="D110" s="111"/>
      <c r="E110" s="112"/>
      <c r="F110" s="113"/>
      <c r="G110" s="95">
        <f>$G$109+$E$110-$F$110</f>
        <v>0</v>
      </c>
      <c r="H110" s="70"/>
      <c r="I110" s="95">
        <f>IF(Table33[[#This Row],[Category]]="Fall Product",Table33[[#This Row],[Account Deposit Amount]]-Table33[[#This Row],[Account Withdrawl Amount]], )</f>
        <v>0</v>
      </c>
      <c r="J110" s="95">
        <f>IF(Table33[[#This Row],[Category]]="Cookies",Table33[[#This Row],[Account Deposit Amount]]-Table33[[#This Row],[Account Withdrawl Amount]], )</f>
        <v>0</v>
      </c>
      <c r="K110" s="95">
        <f>IF(Table33[[#This Row],[Category]]="Additional Money Earning Activities",Table33[[#This Row],[Account Deposit Amount]]-Table33[[#This Row],[Account Withdrawl Amount]], )</f>
        <v>0</v>
      </c>
      <c r="L110" s="95">
        <f>IF(Table33[[#This Row],[Category]]="Sponsorships",Table33[[#This Row],[Account Deposit Amount]]-Table33[[#This Row],[Account Withdrawl Amount]], )</f>
        <v>0</v>
      </c>
      <c r="M110" s="95">
        <f>IF(Table33[[#This Row],[Category]]="Troop Dues",Table33[[#This Row],[Account Deposit Amount]]-Table33[[#This Row],[Account Withdrawl Amount]], )</f>
        <v>0</v>
      </c>
      <c r="N110" s="95">
        <f>IF(Table33[[#This Row],[Category]]="Other Income",Table33[[#This Row],[Account Deposit Amount]]-Table33[[#This Row],[Account Withdrawl Amount]], )</f>
        <v>0</v>
      </c>
      <c r="O110" s="95">
        <f>IF(Table33[[#This Row],[Category]]="Registration",Table33[[#This Row],[Account Deposit Amount]]-Table33[[#This Row],[Account Withdrawl Amount]], )</f>
        <v>0</v>
      </c>
      <c r="P110" s="95">
        <f>IF(Table33[[#This Row],[Category]]="Insignia",Table33[[#This Row],[Account Deposit Amount]]-Table33[[#This Row],[Account Withdrawl Amount]], )</f>
        <v>0</v>
      </c>
      <c r="Q110" s="95">
        <f>IF(Table33[[#This Row],[Category]]="Activities/Program",Table33[[#This Row],[Account Deposit Amount]]-Table33[[#This Row],[Account Withdrawl Amount]], )</f>
        <v>0</v>
      </c>
      <c r="R110" s="95">
        <f>IF(Table33[[#This Row],[Category]]="Travel",Table33[[#This Row],[Account Deposit Amount]]-Table33[[#This Row],[Account Withdrawl Amount]], )</f>
        <v>0</v>
      </c>
      <c r="S110" s="95">
        <f>IF(Table33[[#This Row],[Category]]="Parties Food &amp; Beverages",Table33[[#This Row],[Account Deposit Amount]]-Table33[[#This Row],[Account Withdrawl Amount]], )</f>
        <v>0</v>
      </c>
      <c r="T110" s="95">
        <f>IF(Table33[[#This Row],[Category]]="Service Projects Donation",Table33[[#This Row],[Account Deposit Amount]]-Table33[[#This Row],[Account Withdrawl Amount]], )</f>
        <v>0</v>
      </c>
      <c r="U110" s="95">
        <f>IF(Table33[[#This Row],[Category]]="Cookie Debt",Table33[[#This Row],[Account Deposit Amount]]-Table33[[#This Row],[Account Withdrawl Amount]], )</f>
        <v>0</v>
      </c>
      <c r="V110" s="95">
        <f>IF(Table33[[#This Row],[Category]]="Other Expense",Table33[[#This Row],[Account Deposit Amount]]-Table33[[#This Row],[Account Withdrawl Amount]], )</f>
        <v>0</v>
      </c>
    </row>
    <row r="111" spans="1:22">
      <c r="A111" s="70"/>
      <c r="B111" s="64"/>
      <c r="C111" s="69"/>
      <c r="D111" s="111"/>
      <c r="E111" s="112"/>
      <c r="F111" s="113"/>
      <c r="G111" s="95">
        <f>$G$110+$E$111-$F$111</f>
        <v>0</v>
      </c>
      <c r="H111" s="70"/>
      <c r="I111" s="95">
        <f>IF(Table33[[#This Row],[Category]]="Fall Product",Table33[[#This Row],[Account Deposit Amount]]-Table33[[#This Row],[Account Withdrawl Amount]], )</f>
        <v>0</v>
      </c>
      <c r="J111" s="95">
        <f>IF(Table33[[#This Row],[Category]]="Cookies",Table33[[#This Row],[Account Deposit Amount]]-Table33[[#This Row],[Account Withdrawl Amount]], )</f>
        <v>0</v>
      </c>
      <c r="K111" s="95">
        <f>IF(Table33[[#This Row],[Category]]="Additional Money Earning Activities",Table33[[#This Row],[Account Deposit Amount]]-Table33[[#This Row],[Account Withdrawl Amount]], )</f>
        <v>0</v>
      </c>
      <c r="L111" s="95">
        <f>IF(Table33[[#This Row],[Category]]="Sponsorships",Table33[[#This Row],[Account Deposit Amount]]-Table33[[#This Row],[Account Withdrawl Amount]], )</f>
        <v>0</v>
      </c>
      <c r="M111" s="95">
        <f>IF(Table33[[#This Row],[Category]]="Troop Dues",Table33[[#This Row],[Account Deposit Amount]]-Table33[[#This Row],[Account Withdrawl Amount]], )</f>
        <v>0</v>
      </c>
      <c r="N111" s="95">
        <f>IF(Table33[[#This Row],[Category]]="Other Income",Table33[[#This Row],[Account Deposit Amount]]-Table33[[#This Row],[Account Withdrawl Amount]], )</f>
        <v>0</v>
      </c>
      <c r="O111" s="95">
        <f>IF(Table33[[#This Row],[Category]]="Registration",Table33[[#This Row],[Account Deposit Amount]]-Table33[[#This Row],[Account Withdrawl Amount]], )</f>
        <v>0</v>
      </c>
      <c r="P111" s="95">
        <f>IF(Table33[[#This Row],[Category]]="Insignia",Table33[[#This Row],[Account Deposit Amount]]-Table33[[#This Row],[Account Withdrawl Amount]], )</f>
        <v>0</v>
      </c>
      <c r="Q111" s="95">
        <f>IF(Table33[[#This Row],[Category]]="Activities/Program",Table33[[#This Row],[Account Deposit Amount]]-Table33[[#This Row],[Account Withdrawl Amount]], )</f>
        <v>0</v>
      </c>
      <c r="R111" s="95">
        <f>IF(Table33[[#This Row],[Category]]="Travel",Table33[[#This Row],[Account Deposit Amount]]-Table33[[#This Row],[Account Withdrawl Amount]], )</f>
        <v>0</v>
      </c>
      <c r="S111" s="95">
        <f>IF(Table33[[#This Row],[Category]]="Parties Food &amp; Beverages",Table33[[#This Row],[Account Deposit Amount]]-Table33[[#This Row],[Account Withdrawl Amount]], )</f>
        <v>0</v>
      </c>
      <c r="T111" s="95">
        <f>IF(Table33[[#This Row],[Category]]="Service Projects Donation",Table33[[#This Row],[Account Deposit Amount]]-Table33[[#This Row],[Account Withdrawl Amount]], )</f>
        <v>0</v>
      </c>
      <c r="U111" s="95">
        <f>IF(Table33[[#This Row],[Category]]="Cookie Debt",Table33[[#This Row],[Account Deposit Amount]]-Table33[[#This Row],[Account Withdrawl Amount]], )</f>
        <v>0</v>
      </c>
      <c r="V111" s="95">
        <f>IF(Table33[[#This Row],[Category]]="Other Expense",Table33[[#This Row],[Account Deposit Amount]]-Table33[[#This Row],[Account Withdrawl Amount]], )</f>
        <v>0</v>
      </c>
    </row>
    <row r="112" spans="1:22">
      <c r="A112" s="70"/>
      <c r="B112" s="64"/>
      <c r="C112" s="69"/>
      <c r="D112" s="111"/>
      <c r="E112" s="112"/>
      <c r="F112" s="113"/>
      <c r="G112" s="95">
        <f>$G$111+$E$112-$F$112</f>
        <v>0</v>
      </c>
      <c r="H112" s="70"/>
      <c r="I112" s="95">
        <f>IF(Table33[[#This Row],[Category]]="Fall Product",Table33[[#This Row],[Account Deposit Amount]]-Table33[[#This Row],[Account Withdrawl Amount]], )</f>
        <v>0</v>
      </c>
      <c r="J112" s="95">
        <f>IF(Table33[[#This Row],[Category]]="Cookies",Table33[[#This Row],[Account Deposit Amount]]-Table33[[#This Row],[Account Withdrawl Amount]], )</f>
        <v>0</v>
      </c>
      <c r="K112" s="95">
        <f>IF(Table33[[#This Row],[Category]]="Additional Money Earning Activities",Table33[[#This Row],[Account Deposit Amount]]-Table33[[#This Row],[Account Withdrawl Amount]], )</f>
        <v>0</v>
      </c>
      <c r="L112" s="95">
        <f>IF(Table33[[#This Row],[Category]]="Sponsorships",Table33[[#This Row],[Account Deposit Amount]]-Table33[[#This Row],[Account Withdrawl Amount]], )</f>
        <v>0</v>
      </c>
      <c r="M112" s="95">
        <f>IF(Table33[[#This Row],[Category]]="Troop Dues",Table33[[#This Row],[Account Deposit Amount]]-Table33[[#This Row],[Account Withdrawl Amount]], )</f>
        <v>0</v>
      </c>
      <c r="N112" s="95">
        <f>IF(Table33[[#This Row],[Category]]="Other Income",Table33[[#This Row],[Account Deposit Amount]]-Table33[[#This Row],[Account Withdrawl Amount]], )</f>
        <v>0</v>
      </c>
      <c r="O112" s="95">
        <f>IF(Table33[[#This Row],[Category]]="Registration",Table33[[#This Row],[Account Deposit Amount]]-Table33[[#This Row],[Account Withdrawl Amount]], )</f>
        <v>0</v>
      </c>
      <c r="P112" s="95">
        <f>IF(Table33[[#This Row],[Category]]="Insignia",Table33[[#This Row],[Account Deposit Amount]]-Table33[[#This Row],[Account Withdrawl Amount]], )</f>
        <v>0</v>
      </c>
      <c r="Q112" s="95">
        <f>IF(Table33[[#This Row],[Category]]="Activities/Program",Table33[[#This Row],[Account Deposit Amount]]-Table33[[#This Row],[Account Withdrawl Amount]], )</f>
        <v>0</v>
      </c>
      <c r="R112" s="95">
        <f>IF(Table33[[#This Row],[Category]]="Travel",Table33[[#This Row],[Account Deposit Amount]]-Table33[[#This Row],[Account Withdrawl Amount]], )</f>
        <v>0</v>
      </c>
      <c r="S112" s="95">
        <f>IF(Table33[[#This Row],[Category]]="Parties Food &amp; Beverages",Table33[[#This Row],[Account Deposit Amount]]-Table33[[#This Row],[Account Withdrawl Amount]], )</f>
        <v>0</v>
      </c>
      <c r="T112" s="95">
        <f>IF(Table33[[#This Row],[Category]]="Service Projects Donation",Table33[[#This Row],[Account Deposit Amount]]-Table33[[#This Row],[Account Withdrawl Amount]], )</f>
        <v>0</v>
      </c>
      <c r="U112" s="95">
        <f>IF(Table33[[#This Row],[Category]]="Cookie Debt",Table33[[#This Row],[Account Deposit Amount]]-Table33[[#This Row],[Account Withdrawl Amount]], )</f>
        <v>0</v>
      </c>
      <c r="V112" s="95">
        <f>IF(Table33[[#This Row],[Category]]="Other Expense",Table33[[#This Row],[Account Deposit Amount]]-Table33[[#This Row],[Account Withdrawl Amount]], )</f>
        <v>0</v>
      </c>
    </row>
    <row r="113" spans="1:22">
      <c r="A113" s="70"/>
      <c r="B113" s="64"/>
      <c r="C113" s="69"/>
      <c r="D113" s="111"/>
      <c r="E113" s="112"/>
      <c r="F113" s="113"/>
      <c r="G113" s="95">
        <f>$G$112+$E$113-$F$113</f>
        <v>0</v>
      </c>
      <c r="H113" s="70"/>
      <c r="I113" s="95">
        <f>IF(Table33[[#This Row],[Category]]="Fall Product",Table33[[#This Row],[Account Deposit Amount]]-Table33[[#This Row],[Account Withdrawl Amount]], )</f>
        <v>0</v>
      </c>
      <c r="J113" s="95">
        <f>IF(Table33[[#This Row],[Category]]="Cookies",Table33[[#This Row],[Account Deposit Amount]]-Table33[[#This Row],[Account Withdrawl Amount]], )</f>
        <v>0</v>
      </c>
      <c r="K113" s="95">
        <f>IF(Table33[[#This Row],[Category]]="Additional Money Earning Activities",Table33[[#This Row],[Account Deposit Amount]]-Table33[[#This Row],[Account Withdrawl Amount]], )</f>
        <v>0</v>
      </c>
      <c r="L113" s="95">
        <f>IF(Table33[[#This Row],[Category]]="Sponsorships",Table33[[#This Row],[Account Deposit Amount]]-Table33[[#This Row],[Account Withdrawl Amount]], )</f>
        <v>0</v>
      </c>
      <c r="M113" s="95">
        <f>IF(Table33[[#This Row],[Category]]="Troop Dues",Table33[[#This Row],[Account Deposit Amount]]-Table33[[#This Row],[Account Withdrawl Amount]], )</f>
        <v>0</v>
      </c>
      <c r="N113" s="95">
        <f>IF(Table33[[#This Row],[Category]]="Other Income",Table33[[#This Row],[Account Deposit Amount]]-Table33[[#This Row],[Account Withdrawl Amount]], )</f>
        <v>0</v>
      </c>
      <c r="O113" s="95">
        <f>IF(Table33[[#This Row],[Category]]="Registration",Table33[[#This Row],[Account Deposit Amount]]-Table33[[#This Row],[Account Withdrawl Amount]], )</f>
        <v>0</v>
      </c>
      <c r="P113" s="95">
        <f>IF(Table33[[#This Row],[Category]]="Insignia",Table33[[#This Row],[Account Deposit Amount]]-Table33[[#This Row],[Account Withdrawl Amount]], )</f>
        <v>0</v>
      </c>
      <c r="Q113" s="95">
        <f>IF(Table33[[#This Row],[Category]]="Activities/Program",Table33[[#This Row],[Account Deposit Amount]]-Table33[[#This Row],[Account Withdrawl Amount]], )</f>
        <v>0</v>
      </c>
      <c r="R113" s="95">
        <f>IF(Table33[[#This Row],[Category]]="Travel",Table33[[#This Row],[Account Deposit Amount]]-Table33[[#This Row],[Account Withdrawl Amount]], )</f>
        <v>0</v>
      </c>
      <c r="S113" s="95">
        <f>IF(Table33[[#This Row],[Category]]="Parties Food &amp; Beverages",Table33[[#This Row],[Account Deposit Amount]]-Table33[[#This Row],[Account Withdrawl Amount]], )</f>
        <v>0</v>
      </c>
      <c r="T113" s="95">
        <f>IF(Table33[[#This Row],[Category]]="Service Projects Donation",Table33[[#This Row],[Account Deposit Amount]]-Table33[[#This Row],[Account Withdrawl Amount]], )</f>
        <v>0</v>
      </c>
      <c r="U113" s="95">
        <f>IF(Table33[[#This Row],[Category]]="Cookie Debt",Table33[[#This Row],[Account Deposit Amount]]-Table33[[#This Row],[Account Withdrawl Amount]], )</f>
        <v>0</v>
      </c>
      <c r="V113" s="95">
        <f>IF(Table33[[#This Row],[Category]]="Other Expense",Table33[[#This Row],[Account Deposit Amount]]-Table33[[#This Row],[Account Withdrawl Amount]], )</f>
        <v>0</v>
      </c>
    </row>
    <row r="114" spans="1:22">
      <c r="A114" s="70"/>
      <c r="B114" s="64"/>
      <c r="C114" s="69"/>
      <c r="D114" s="111"/>
      <c r="E114" s="112"/>
      <c r="F114" s="113"/>
      <c r="G114" s="95">
        <f>$G$113+$E$114-$F$114</f>
        <v>0</v>
      </c>
      <c r="H114" s="70"/>
      <c r="I114" s="95">
        <f>IF(Table33[[#This Row],[Category]]="Fall Product",Table33[[#This Row],[Account Deposit Amount]]-Table33[[#This Row],[Account Withdrawl Amount]], )</f>
        <v>0</v>
      </c>
      <c r="J114" s="95">
        <f>IF(Table33[[#This Row],[Category]]="Cookies",Table33[[#This Row],[Account Deposit Amount]]-Table33[[#This Row],[Account Withdrawl Amount]], )</f>
        <v>0</v>
      </c>
      <c r="K114" s="95">
        <f>IF(Table33[[#This Row],[Category]]="Additional Money Earning Activities",Table33[[#This Row],[Account Deposit Amount]]-Table33[[#This Row],[Account Withdrawl Amount]], )</f>
        <v>0</v>
      </c>
      <c r="L114" s="95">
        <f>IF(Table33[[#This Row],[Category]]="Sponsorships",Table33[[#This Row],[Account Deposit Amount]]-Table33[[#This Row],[Account Withdrawl Amount]], )</f>
        <v>0</v>
      </c>
      <c r="M114" s="95">
        <f>IF(Table33[[#This Row],[Category]]="Troop Dues",Table33[[#This Row],[Account Deposit Amount]]-Table33[[#This Row],[Account Withdrawl Amount]], )</f>
        <v>0</v>
      </c>
      <c r="N114" s="95">
        <f>IF(Table33[[#This Row],[Category]]="Other Income",Table33[[#This Row],[Account Deposit Amount]]-Table33[[#This Row],[Account Withdrawl Amount]], )</f>
        <v>0</v>
      </c>
      <c r="O114" s="95">
        <f>IF(Table33[[#This Row],[Category]]="Registration",Table33[[#This Row],[Account Deposit Amount]]-Table33[[#This Row],[Account Withdrawl Amount]], )</f>
        <v>0</v>
      </c>
      <c r="P114" s="95">
        <f>IF(Table33[[#This Row],[Category]]="Insignia",Table33[[#This Row],[Account Deposit Amount]]-Table33[[#This Row],[Account Withdrawl Amount]], )</f>
        <v>0</v>
      </c>
      <c r="Q114" s="95">
        <f>IF(Table33[[#This Row],[Category]]="Activities/Program",Table33[[#This Row],[Account Deposit Amount]]-Table33[[#This Row],[Account Withdrawl Amount]], )</f>
        <v>0</v>
      </c>
      <c r="R114" s="95">
        <f>IF(Table33[[#This Row],[Category]]="Travel",Table33[[#This Row],[Account Deposit Amount]]-Table33[[#This Row],[Account Withdrawl Amount]], )</f>
        <v>0</v>
      </c>
      <c r="S114" s="95">
        <f>IF(Table33[[#This Row],[Category]]="Parties Food &amp; Beverages",Table33[[#This Row],[Account Deposit Amount]]-Table33[[#This Row],[Account Withdrawl Amount]], )</f>
        <v>0</v>
      </c>
      <c r="T114" s="95">
        <f>IF(Table33[[#This Row],[Category]]="Service Projects Donation",Table33[[#This Row],[Account Deposit Amount]]-Table33[[#This Row],[Account Withdrawl Amount]], )</f>
        <v>0</v>
      </c>
      <c r="U114" s="95">
        <f>IF(Table33[[#This Row],[Category]]="Cookie Debt",Table33[[#This Row],[Account Deposit Amount]]-Table33[[#This Row],[Account Withdrawl Amount]], )</f>
        <v>0</v>
      </c>
      <c r="V114" s="95">
        <f>IF(Table33[[#This Row],[Category]]="Other Expense",Table33[[#This Row],[Account Deposit Amount]]-Table33[[#This Row],[Account Withdrawl Amount]], )</f>
        <v>0</v>
      </c>
    </row>
    <row r="115" spans="1:22">
      <c r="A115" s="70"/>
      <c r="B115" s="64"/>
      <c r="C115" s="69"/>
      <c r="D115" s="111"/>
      <c r="E115" s="112"/>
      <c r="F115" s="113"/>
      <c r="G115" s="95">
        <f>$G$114+$E$115-$F$115</f>
        <v>0</v>
      </c>
      <c r="H115" s="70"/>
      <c r="I115" s="95">
        <f>IF(Table33[[#This Row],[Category]]="Fall Product",Table33[[#This Row],[Account Deposit Amount]]-Table33[[#This Row],[Account Withdrawl Amount]], )</f>
        <v>0</v>
      </c>
      <c r="J115" s="95">
        <f>IF(Table33[[#This Row],[Category]]="Cookies",Table33[[#This Row],[Account Deposit Amount]]-Table33[[#This Row],[Account Withdrawl Amount]], )</f>
        <v>0</v>
      </c>
      <c r="K115" s="95">
        <f>IF(Table33[[#This Row],[Category]]="Additional Money Earning Activities",Table33[[#This Row],[Account Deposit Amount]]-Table33[[#This Row],[Account Withdrawl Amount]], )</f>
        <v>0</v>
      </c>
      <c r="L115" s="95">
        <f>IF(Table33[[#This Row],[Category]]="Sponsorships",Table33[[#This Row],[Account Deposit Amount]]-Table33[[#This Row],[Account Withdrawl Amount]], )</f>
        <v>0</v>
      </c>
      <c r="M115" s="95">
        <f>IF(Table33[[#This Row],[Category]]="Troop Dues",Table33[[#This Row],[Account Deposit Amount]]-Table33[[#This Row],[Account Withdrawl Amount]], )</f>
        <v>0</v>
      </c>
      <c r="N115" s="95">
        <f>IF(Table33[[#This Row],[Category]]="Other Income",Table33[[#This Row],[Account Deposit Amount]]-Table33[[#This Row],[Account Withdrawl Amount]], )</f>
        <v>0</v>
      </c>
      <c r="O115" s="95">
        <f>IF(Table33[[#This Row],[Category]]="Registration",Table33[[#This Row],[Account Deposit Amount]]-Table33[[#This Row],[Account Withdrawl Amount]], )</f>
        <v>0</v>
      </c>
      <c r="P115" s="95">
        <f>IF(Table33[[#This Row],[Category]]="Insignia",Table33[[#This Row],[Account Deposit Amount]]-Table33[[#This Row],[Account Withdrawl Amount]], )</f>
        <v>0</v>
      </c>
      <c r="Q115" s="95">
        <f>IF(Table33[[#This Row],[Category]]="Activities/Program",Table33[[#This Row],[Account Deposit Amount]]-Table33[[#This Row],[Account Withdrawl Amount]], )</f>
        <v>0</v>
      </c>
      <c r="R115" s="95">
        <f>IF(Table33[[#This Row],[Category]]="Travel",Table33[[#This Row],[Account Deposit Amount]]-Table33[[#This Row],[Account Withdrawl Amount]], )</f>
        <v>0</v>
      </c>
      <c r="S115" s="95">
        <f>IF(Table33[[#This Row],[Category]]="Parties Food &amp; Beverages",Table33[[#This Row],[Account Deposit Amount]]-Table33[[#This Row],[Account Withdrawl Amount]], )</f>
        <v>0</v>
      </c>
      <c r="T115" s="95">
        <f>IF(Table33[[#This Row],[Category]]="Service Projects Donation",Table33[[#This Row],[Account Deposit Amount]]-Table33[[#This Row],[Account Withdrawl Amount]], )</f>
        <v>0</v>
      </c>
      <c r="U115" s="95">
        <f>IF(Table33[[#This Row],[Category]]="Cookie Debt",Table33[[#This Row],[Account Deposit Amount]]-Table33[[#This Row],[Account Withdrawl Amount]], )</f>
        <v>0</v>
      </c>
      <c r="V115" s="95">
        <f>IF(Table33[[#This Row],[Category]]="Other Expense",Table33[[#This Row],[Account Deposit Amount]]-Table33[[#This Row],[Account Withdrawl Amount]], )</f>
        <v>0</v>
      </c>
    </row>
    <row r="116" spans="1:22">
      <c r="A116" s="70"/>
      <c r="B116" s="64"/>
      <c r="C116" s="69"/>
      <c r="D116" s="111"/>
      <c r="E116" s="112"/>
      <c r="F116" s="113"/>
      <c r="G116" s="95">
        <f>$G$115+$E$116-$F$116</f>
        <v>0</v>
      </c>
      <c r="H116" s="70"/>
      <c r="I116" s="95">
        <f>IF(Table33[[#This Row],[Category]]="Fall Product",Table33[[#This Row],[Account Deposit Amount]]-Table33[[#This Row],[Account Withdrawl Amount]], )</f>
        <v>0</v>
      </c>
      <c r="J116" s="95">
        <f>IF(Table33[[#This Row],[Category]]="Cookies",Table33[[#This Row],[Account Deposit Amount]]-Table33[[#This Row],[Account Withdrawl Amount]], )</f>
        <v>0</v>
      </c>
      <c r="K116" s="95">
        <f>IF(Table33[[#This Row],[Category]]="Additional Money Earning Activities",Table33[[#This Row],[Account Deposit Amount]]-Table33[[#This Row],[Account Withdrawl Amount]], )</f>
        <v>0</v>
      </c>
      <c r="L116" s="95">
        <f>IF(Table33[[#This Row],[Category]]="Sponsorships",Table33[[#This Row],[Account Deposit Amount]]-Table33[[#This Row],[Account Withdrawl Amount]], )</f>
        <v>0</v>
      </c>
      <c r="M116" s="95">
        <f>IF(Table33[[#This Row],[Category]]="Troop Dues",Table33[[#This Row],[Account Deposit Amount]]-Table33[[#This Row],[Account Withdrawl Amount]], )</f>
        <v>0</v>
      </c>
      <c r="N116" s="95">
        <f>IF(Table33[[#This Row],[Category]]="Other Income",Table33[[#This Row],[Account Deposit Amount]]-Table33[[#This Row],[Account Withdrawl Amount]], )</f>
        <v>0</v>
      </c>
      <c r="O116" s="95">
        <f>IF(Table33[[#This Row],[Category]]="Registration",Table33[[#This Row],[Account Deposit Amount]]-Table33[[#This Row],[Account Withdrawl Amount]], )</f>
        <v>0</v>
      </c>
      <c r="P116" s="95">
        <f>IF(Table33[[#This Row],[Category]]="Insignia",Table33[[#This Row],[Account Deposit Amount]]-Table33[[#This Row],[Account Withdrawl Amount]], )</f>
        <v>0</v>
      </c>
      <c r="Q116" s="95">
        <f>IF(Table33[[#This Row],[Category]]="Activities/Program",Table33[[#This Row],[Account Deposit Amount]]-Table33[[#This Row],[Account Withdrawl Amount]], )</f>
        <v>0</v>
      </c>
      <c r="R116" s="95">
        <f>IF(Table33[[#This Row],[Category]]="Travel",Table33[[#This Row],[Account Deposit Amount]]-Table33[[#This Row],[Account Withdrawl Amount]], )</f>
        <v>0</v>
      </c>
      <c r="S116" s="95">
        <f>IF(Table33[[#This Row],[Category]]="Parties Food &amp; Beverages",Table33[[#This Row],[Account Deposit Amount]]-Table33[[#This Row],[Account Withdrawl Amount]], )</f>
        <v>0</v>
      </c>
      <c r="T116" s="95">
        <f>IF(Table33[[#This Row],[Category]]="Service Projects Donation",Table33[[#This Row],[Account Deposit Amount]]-Table33[[#This Row],[Account Withdrawl Amount]], )</f>
        <v>0</v>
      </c>
      <c r="U116" s="95">
        <f>IF(Table33[[#This Row],[Category]]="Cookie Debt",Table33[[#This Row],[Account Deposit Amount]]-Table33[[#This Row],[Account Withdrawl Amount]], )</f>
        <v>0</v>
      </c>
      <c r="V116" s="95">
        <f>IF(Table33[[#This Row],[Category]]="Other Expense",Table33[[#This Row],[Account Deposit Amount]]-Table33[[#This Row],[Account Withdrawl Amount]], )</f>
        <v>0</v>
      </c>
    </row>
    <row r="117" spans="1:22">
      <c r="A117" s="70"/>
      <c r="B117" s="64"/>
      <c r="C117" s="69"/>
      <c r="D117" s="111"/>
      <c r="E117" s="112"/>
      <c r="F117" s="113"/>
      <c r="G117" s="95">
        <f>$G$116+$E$117-$F$117</f>
        <v>0</v>
      </c>
      <c r="H117" s="70"/>
      <c r="I117" s="95">
        <f>IF(Table33[[#This Row],[Category]]="Fall Product",Table33[[#This Row],[Account Deposit Amount]]-Table33[[#This Row],[Account Withdrawl Amount]], )</f>
        <v>0</v>
      </c>
      <c r="J117" s="95">
        <f>IF(Table33[[#This Row],[Category]]="Cookies",Table33[[#This Row],[Account Deposit Amount]]-Table33[[#This Row],[Account Withdrawl Amount]], )</f>
        <v>0</v>
      </c>
      <c r="K117" s="95">
        <f>IF(Table33[[#This Row],[Category]]="Additional Money Earning Activities",Table33[[#This Row],[Account Deposit Amount]]-Table33[[#This Row],[Account Withdrawl Amount]], )</f>
        <v>0</v>
      </c>
      <c r="L117" s="95">
        <f>IF(Table33[[#This Row],[Category]]="Sponsorships",Table33[[#This Row],[Account Deposit Amount]]-Table33[[#This Row],[Account Withdrawl Amount]], )</f>
        <v>0</v>
      </c>
      <c r="M117" s="95">
        <f>IF(Table33[[#This Row],[Category]]="Troop Dues",Table33[[#This Row],[Account Deposit Amount]]-Table33[[#This Row],[Account Withdrawl Amount]], )</f>
        <v>0</v>
      </c>
      <c r="N117" s="95">
        <f>IF(Table33[[#This Row],[Category]]="Other Income",Table33[[#This Row],[Account Deposit Amount]]-Table33[[#This Row],[Account Withdrawl Amount]], )</f>
        <v>0</v>
      </c>
      <c r="O117" s="95">
        <f>IF(Table33[[#This Row],[Category]]="Registration",Table33[[#This Row],[Account Deposit Amount]]-Table33[[#This Row],[Account Withdrawl Amount]], )</f>
        <v>0</v>
      </c>
      <c r="P117" s="95">
        <f>IF(Table33[[#This Row],[Category]]="Insignia",Table33[[#This Row],[Account Deposit Amount]]-Table33[[#This Row],[Account Withdrawl Amount]], )</f>
        <v>0</v>
      </c>
      <c r="Q117" s="95">
        <f>IF(Table33[[#This Row],[Category]]="Activities/Program",Table33[[#This Row],[Account Deposit Amount]]-Table33[[#This Row],[Account Withdrawl Amount]], )</f>
        <v>0</v>
      </c>
      <c r="R117" s="95">
        <f>IF(Table33[[#This Row],[Category]]="Travel",Table33[[#This Row],[Account Deposit Amount]]-Table33[[#This Row],[Account Withdrawl Amount]], )</f>
        <v>0</v>
      </c>
      <c r="S117" s="95">
        <f>IF(Table33[[#This Row],[Category]]="Parties Food &amp; Beverages",Table33[[#This Row],[Account Deposit Amount]]-Table33[[#This Row],[Account Withdrawl Amount]], )</f>
        <v>0</v>
      </c>
      <c r="T117" s="95">
        <f>IF(Table33[[#This Row],[Category]]="Service Projects Donation",Table33[[#This Row],[Account Deposit Amount]]-Table33[[#This Row],[Account Withdrawl Amount]], )</f>
        <v>0</v>
      </c>
      <c r="U117" s="95">
        <f>IF(Table33[[#This Row],[Category]]="Cookie Debt",Table33[[#This Row],[Account Deposit Amount]]-Table33[[#This Row],[Account Withdrawl Amount]], )</f>
        <v>0</v>
      </c>
      <c r="V117" s="95">
        <f>IF(Table33[[#This Row],[Category]]="Other Expense",Table33[[#This Row],[Account Deposit Amount]]-Table33[[#This Row],[Account Withdrawl Amount]], )</f>
        <v>0</v>
      </c>
    </row>
    <row r="118" spans="1:22">
      <c r="A118" s="70"/>
      <c r="B118" s="64"/>
      <c r="C118" s="69"/>
      <c r="D118" s="111"/>
      <c r="E118" s="112"/>
      <c r="F118" s="113"/>
      <c r="G118" s="95">
        <f>$G$117+$E$118-$F$118</f>
        <v>0</v>
      </c>
      <c r="H118" s="70"/>
      <c r="I118" s="95">
        <f>IF(Table33[[#This Row],[Category]]="Fall Product",Table33[[#This Row],[Account Deposit Amount]]-Table33[[#This Row],[Account Withdrawl Amount]], )</f>
        <v>0</v>
      </c>
      <c r="J118" s="95">
        <f>IF(Table33[[#This Row],[Category]]="Cookies",Table33[[#This Row],[Account Deposit Amount]]-Table33[[#This Row],[Account Withdrawl Amount]], )</f>
        <v>0</v>
      </c>
      <c r="K118" s="95">
        <f>IF(Table33[[#This Row],[Category]]="Additional Money Earning Activities",Table33[[#This Row],[Account Deposit Amount]]-Table33[[#This Row],[Account Withdrawl Amount]], )</f>
        <v>0</v>
      </c>
      <c r="L118" s="95">
        <f>IF(Table33[[#This Row],[Category]]="Sponsorships",Table33[[#This Row],[Account Deposit Amount]]-Table33[[#This Row],[Account Withdrawl Amount]], )</f>
        <v>0</v>
      </c>
      <c r="M118" s="95">
        <f>IF(Table33[[#This Row],[Category]]="Troop Dues",Table33[[#This Row],[Account Deposit Amount]]-Table33[[#This Row],[Account Withdrawl Amount]], )</f>
        <v>0</v>
      </c>
      <c r="N118" s="95">
        <f>IF(Table33[[#This Row],[Category]]="Other Income",Table33[[#This Row],[Account Deposit Amount]]-Table33[[#This Row],[Account Withdrawl Amount]], )</f>
        <v>0</v>
      </c>
      <c r="O118" s="95">
        <f>IF(Table33[[#This Row],[Category]]="Registration",Table33[[#This Row],[Account Deposit Amount]]-Table33[[#This Row],[Account Withdrawl Amount]], )</f>
        <v>0</v>
      </c>
      <c r="P118" s="95">
        <f>IF(Table33[[#This Row],[Category]]="Insignia",Table33[[#This Row],[Account Deposit Amount]]-Table33[[#This Row],[Account Withdrawl Amount]], )</f>
        <v>0</v>
      </c>
      <c r="Q118" s="95">
        <f>IF(Table33[[#This Row],[Category]]="Activities/Program",Table33[[#This Row],[Account Deposit Amount]]-Table33[[#This Row],[Account Withdrawl Amount]], )</f>
        <v>0</v>
      </c>
      <c r="R118" s="95">
        <f>IF(Table33[[#This Row],[Category]]="Travel",Table33[[#This Row],[Account Deposit Amount]]-Table33[[#This Row],[Account Withdrawl Amount]], )</f>
        <v>0</v>
      </c>
      <c r="S118" s="95">
        <f>IF(Table33[[#This Row],[Category]]="Parties Food &amp; Beverages",Table33[[#This Row],[Account Deposit Amount]]-Table33[[#This Row],[Account Withdrawl Amount]], )</f>
        <v>0</v>
      </c>
      <c r="T118" s="95">
        <f>IF(Table33[[#This Row],[Category]]="Service Projects Donation",Table33[[#This Row],[Account Deposit Amount]]-Table33[[#This Row],[Account Withdrawl Amount]], )</f>
        <v>0</v>
      </c>
      <c r="U118" s="95">
        <f>IF(Table33[[#This Row],[Category]]="Cookie Debt",Table33[[#This Row],[Account Deposit Amount]]-Table33[[#This Row],[Account Withdrawl Amount]], )</f>
        <v>0</v>
      </c>
      <c r="V118" s="95">
        <f>IF(Table33[[#This Row],[Category]]="Other Expense",Table33[[#This Row],[Account Deposit Amount]]-Table33[[#This Row],[Account Withdrawl Amount]], )</f>
        <v>0</v>
      </c>
    </row>
    <row r="119" spans="1:22">
      <c r="A119" s="70"/>
      <c r="B119" s="64"/>
      <c r="C119" s="69"/>
      <c r="D119" s="111"/>
      <c r="E119" s="112"/>
      <c r="F119" s="113"/>
      <c r="G119" s="95">
        <f>$G$118+$E$119-$F$119</f>
        <v>0</v>
      </c>
      <c r="H119" s="70"/>
      <c r="I119" s="95">
        <f>IF(Table33[[#This Row],[Category]]="Fall Product",Table33[[#This Row],[Account Deposit Amount]]-Table33[[#This Row],[Account Withdrawl Amount]], )</f>
        <v>0</v>
      </c>
      <c r="J119" s="95">
        <f>IF(Table33[[#This Row],[Category]]="Cookies",Table33[[#This Row],[Account Deposit Amount]]-Table33[[#This Row],[Account Withdrawl Amount]], )</f>
        <v>0</v>
      </c>
      <c r="K119" s="95">
        <f>IF(Table33[[#This Row],[Category]]="Additional Money Earning Activities",Table33[[#This Row],[Account Deposit Amount]]-Table33[[#This Row],[Account Withdrawl Amount]], )</f>
        <v>0</v>
      </c>
      <c r="L119" s="95">
        <f>IF(Table33[[#This Row],[Category]]="Sponsorships",Table33[[#This Row],[Account Deposit Amount]]-Table33[[#This Row],[Account Withdrawl Amount]], )</f>
        <v>0</v>
      </c>
      <c r="M119" s="95">
        <f>IF(Table33[[#This Row],[Category]]="Troop Dues",Table33[[#This Row],[Account Deposit Amount]]-Table33[[#This Row],[Account Withdrawl Amount]], )</f>
        <v>0</v>
      </c>
      <c r="N119" s="95">
        <f>IF(Table33[[#This Row],[Category]]="Other Income",Table33[[#This Row],[Account Deposit Amount]]-Table33[[#This Row],[Account Withdrawl Amount]], )</f>
        <v>0</v>
      </c>
      <c r="O119" s="95">
        <f>IF(Table33[[#This Row],[Category]]="Registration",Table33[[#This Row],[Account Deposit Amount]]-Table33[[#This Row],[Account Withdrawl Amount]], )</f>
        <v>0</v>
      </c>
      <c r="P119" s="95">
        <f>IF(Table33[[#This Row],[Category]]="Insignia",Table33[[#This Row],[Account Deposit Amount]]-Table33[[#This Row],[Account Withdrawl Amount]], )</f>
        <v>0</v>
      </c>
      <c r="Q119" s="95">
        <f>IF(Table33[[#This Row],[Category]]="Activities/Program",Table33[[#This Row],[Account Deposit Amount]]-Table33[[#This Row],[Account Withdrawl Amount]], )</f>
        <v>0</v>
      </c>
      <c r="R119" s="95">
        <f>IF(Table33[[#This Row],[Category]]="Travel",Table33[[#This Row],[Account Deposit Amount]]-Table33[[#This Row],[Account Withdrawl Amount]], )</f>
        <v>0</v>
      </c>
      <c r="S119" s="95">
        <f>IF(Table33[[#This Row],[Category]]="Parties Food &amp; Beverages",Table33[[#This Row],[Account Deposit Amount]]-Table33[[#This Row],[Account Withdrawl Amount]], )</f>
        <v>0</v>
      </c>
      <c r="T119" s="95">
        <f>IF(Table33[[#This Row],[Category]]="Service Projects Donation",Table33[[#This Row],[Account Deposit Amount]]-Table33[[#This Row],[Account Withdrawl Amount]], )</f>
        <v>0</v>
      </c>
      <c r="U119" s="95">
        <f>IF(Table33[[#This Row],[Category]]="Cookie Debt",Table33[[#This Row],[Account Deposit Amount]]-Table33[[#This Row],[Account Withdrawl Amount]], )</f>
        <v>0</v>
      </c>
      <c r="V119" s="95">
        <f>IF(Table33[[#This Row],[Category]]="Other Expense",Table33[[#This Row],[Account Deposit Amount]]-Table33[[#This Row],[Account Withdrawl Amount]], )</f>
        <v>0</v>
      </c>
    </row>
    <row r="120" spans="1:22">
      <c r="A120" s="70"/>
      <c r="B120" s="64"/>
      <c r="C120" s="69"/>
      <c r="D120" s="111"/>
      <c r="E120" s="112"/>
      <c r="F120" s="113"/>
      <c r="G120" s="95">
        <f>$G$119+$E$120-$F$120</f>
        <v>0</v>
      </c>
      <c r="H120" s="70"/>
      <c r="I120" s="95">
        <f>IF(Table33[[#This Row],[Category]]="Fall Product",Table33[[#This Row],[Account Deposit Amount]]-Table33[[#This Row],[Account Withdrawl Amount]], )</f>
        <v>0</v>
      </c>
      <c r="J120" s="95">
        <f>IF(Table33[[#This Row],[Category]]="Cookies",Table33[[#This Row],[Account Deposit Amount]]-Table33[[#This Row],[Account Withdrawl Amount]], )</f>
        <v>0</v>
      </c>
      <c r="K120" s="95">
        <f>IF(Table33[[#This Row],[Category]]="Additional Money Earning Activities",Table33[[#This Row],[Account Deposit Amount]]-Table33[[#This Row],[Account Withdrawl Amount]], )</f>
        <v>0</v>
      </c>
      <c r="L120" s="95">
        <f>IF(Table33[[#This Row],[Category]]="Sponsorships",Table33[[#This Row],[Account Deposit Amount]]-Table33[[#This Row],[Account Withdrawl Amount]], )</f>
        <v>0</v>
      </c>
      <c r="M120" s="95">
        <f>IF(Table33[[#This Row],[Category]]="Troop Dues",Table33[[#This Row],[Account Deposit Amount]]-Table33[[#This Row],[Account Withdrawl Amount]], )</f>
        <v>0</v>
      </c>
      <c r="N120" s="95">
        <f>IF(Table33[[#This Row],[Category]]="Other Income",Table33[[#This Row],[Account Deposit Amount]]-Table33[[#This Row],[Account Withdrawl Amount]], )</f>
        <v>0</v>
      </c>
      <c r="O120" s="95">
        <f>IF(Table33[[#This Row],[Category]]="Registration",Table33[[#This Row],[Account Deposit Amount]]-Table33[[#This Row],[Account Withdrawl Amount]], )</f>
        <v>0</v>
      </c>
      <c r="P120" s="95">
        <f>IF(Table33[[#This Row],[Category]]="Insignia",Table33[[#This Row],[Account Deposit Amount]]-Table33[[#This Row],[Account Withdrawl Amount]], )</f>
        <v>0</v>
      </c>
      <c r="Q120" s="95">
        <f>IF(Table33[[#This Row],[Category]]="Activities/Program",Table33[[#This Row],[Account Deposit Amount]]-Table33[[#This Row],[Account Withdrawl Amount]], )</f>
        <v>0</v>
      </c>
      <c r="R120" s="95">
        <f>IF(Table33[[#This Row],[Category]]="Travel",Table33[[#This Row],[Account Deposit Amount]]-Table33[[#This Row],[Account Withdrawl Amount]], )</f>
        <v>0</v>
      </c>
      <c r="S120" s="95">
        <f>IF(Table33[[#This Row],[Category]]="Parties Food &amp; Beverages",Table33[[#This Row],[Account Deposit Amount]]-Table33[[#This Row],[Account Withdrawl Amount]], )</f>
        <v>0</v>
      </c>
      <c r="T120" s="95">
        <f>IF(Table33[[#This Row],[Category]]="Service Projects Donation",Table33[[#This Row],[Account Deposit Amount]]-Table33[[#This Row],[Account Withdrawl Amount]], )</f>
        <v>0</v>
      </c>
      <c r="U120" s="95">
        <f>IF(Table33[[#This Row],[Category]]="Cookie Debt",Table33[[#This Row],[Account Deposit Amount]]-Table33[[#This Row],[Account Withdrawl Amount]], )</f>
        <v>0</v>
      </c>
      <c r="V120" s="95">
        <f>IF(Table33[[#This Row],[Category]]="Other Expense",Table33[[#This Row],[Account Deposit Amount]]-Table33[[#This Row],[Account Withdrawl Amount]], )</f>
        <v>0</v>
      </c>
    </row>
    <row r="121" spans="1:22">
      <c r="A121" s="70"/>
      <c r="B121" s="64"/>
      <c r="C121" s="69"/>
      <c r="D121" s="111"/>
      <c r="E121" s="112"/>
      <c r="F121" s="113"/>
      <c r="G121" s="95">
        <f>$G$120+$E$121-$F$121</f>
        <v>0</v>
      </c>
      <c r="H121" s="70"/>
      <c r="I121" s="95">
        <f>IF(Table33[[#This Row],[Category]]="Fall Product",Table33[[#This Row],[Account Deposit Amount]]-Table33[[#This Row],[Account Withdrawl Amount]], )</f>
        <v>0</v>
      </c>
      <c r="J121" s="95">
        <f>IF(Table33[[#This Row],[Category]]="Cookies",Table33[[#This Row],[Account Deposit Amount]]-Table33[[#This Row],[Account Withdrawl Amount]], )</f>
        <v>0</v>
      </c>
      <c r="K121" s="95">
        <f>IF(Table33[[#This Row],[Category]]="Additional Money Earning Activities",Table33[[#This Row],[Account Deposit Amount]]-Table33[[#This Row],[Account Withdrawl Amount]], )</f>
        <v>0</v>
      </c>
      <c r="L121" s="95">
        <f>IF(Table33[[#This Row],[Category]]="Sponsorships",Table33[[#This Row],[Account Deposit Amount]]-Table33[[#This Row],[Account Withdrawl Amount]], )</f>
        <v>0</v>
      </c>
      <c r="M121" s="95">
        <f>IF(Table33[[#This Row],[Category]]="Troop Dues",Table33[[#This Row],[Account Deposit Amount]]-Table33[[#This Row],[Account Withdrawl Amount]], )</f>
        <v>0</v>
      </c>
      <c r="N121" s="95">
        <f>IF(Table33[[#This Row],[Category]]="Other Income",Table33[[#This Row],[Account Deposit Amount]]-Table33[[#This Row],[Account Withdrawl Amount]], )</f>
        <v>0</v>
      </c>
      <c r="O121" s="95">
        <f>IF(Table33[[#This Row],[Category]]="Registration",Table33[[#This Row],[Account Deposit Amount]]-Table33[[#This Row],[Account Withdrawl Amount]], )</f>
        <v>0</v>
      </c>
      <c r="P121" s="95">
        <f>IF(Table33[[#This Row],[Category]]="Insignia",Table33[[#This Row],[Account Deposit Amount]]-Table33[[#This Row],[Account Withdrawl Amount]], )</f>
        <v>0</v>
      </c>
      <c r="Q121" s="95">
        <f>IF(Table33[[#This Row],[Category]]="Activities/Program",Table33[[#This Row],[Account Deposit Amount]]-Table33[[#This Row],[Account Withdrawl Amount]], )</f>
        <v>0</v>
      </c>
      <c r="R121" s="95">
        <f>IF(Table33[[#This Row],[Category]]="Travel",Table33[[#This Row],[Account Deposit Amount]]-Table33[[#This Row],[Account Withdrawl Amount]], )</f>
        <v>0</v>
      </c>
      <c r="S121" s="95">
        <f>IF(Table33[[#This Row],[Category]]="Parties Food &amp; Beverages",Table33[[#This Row],[Account Deposit Amount]]-Table33[[#This Row],[Account Withdrawl Amount]], )</f>
        <v>0</v>
      </c>
      <c r="T121" s="95">
        <f>IF(Table33[[#This Row],[Category]]="Service Projects Donation",Table33[[#This Row],[Account Deposit Amount]]-Table33[[#This Row],[Account Withdrawl Amount]], )</f>
        <v>0</v>
      </c>
      <c r="U121" s="95">
        <f>IF(Table33[[#This Row],[Category]]="Cookie Debt",Table33[[#This Row],[Account Deposit Amount]]-Table33[[#This Row],[Account Withdrawl Amount]], )</f>
        <v>0</v>
      </c>
      <c r="V121" s="95">
        <f>IF(Table33[[#This Row],[Category]]="Other Expense",Table33[[#This Row],[Account Deposit Amount]]-Table33[[#This Row],[Account Withdrawl Amount]], )</f>
        <v>0</v>
      </c>
    </row>
    <row r="122" spans="1:22">
      <c r="A122" s="70"/>
      <c r="B122" s="64"/>
      <c r="C122" s="69"/>
      <c r="D122" s="111"/>
      <c r="E122" s="112"/>
      <c r="F122" s="113"/>
      <c r="G122" s="95">
        <f>$G$121+$E$122-$F$122</f>
        <v>0</v>
      </c>
      <c r="H122" s="70"/>
      <c r="I122" s="95">
        <f>IF(Table33[[#This Row],[Category]]="Fall Product",Table33[[#This Row],[Account Deposit Amount]]-Table33[[#This Row],[Account Withdrawl Amount]], )</f>
        <v>0</v>
      </c>
      <c r="J122" s="95">
        <f>IF(Table33[[#This Row],[Category]]="Cookies",Table33[[#This Row],[Account Deposit Amount]]-Table33[[#This Row],[Account Withdrawl Amount]], )</f>
        <v>0</v>
      </c>
      <c r="K122" s="95">
        <f>IF(Table33[[#This Row],[Category]]="Additional Money Earning Activities",Table33[[#This Row],[Account Deposit Amount]]-Table33[[#This Row],[Account Withdrawl Amount]], )</f>
        <v>0</v>
      </c>
      <c r="L122" s="95">
        <f>IF(Table33[[#This Row],[Category]]="Sponsorships",Table33[[#This Row],[Account Deposit Amount]]-Table33[[#This Row],[Account Withdrawl Amount]], )</f>
        <v>0</v>
      </c>
      <c r="M122" s="95">
        <f>IF(Table33[[#This Row],[Category]]="Troop Dues",Table33[[#This Row],[Account Deposit Amount]]-Table33[[#This Row],[Account Withdrawl Amount]], )</f>
        <v>0</v>
      </c>
      <c r="N122" s="95">
        <f>IF(Table33[[#This Row],[Category]]="Other Income",Table33[[#This Row],[Account Deposit Amount]]-Table33[[#This Row],[Account Withdrawl Amount]], )</f>
        <v>0</v>
      </c>
      <c r="O122" s="95">
        <f>IF(Table33[[#This Row],[Category]]="Registration",Table33[[#This Row],[Account Deposit Amount]]-Table33[[#This Row],[Account Withdrawl Amount]], )</f>
        <v>0</v>
      </c>
      <c r="P122" s="95">
        <f>IF(Table33[[#This Row],[Category]]="Insignia",Table33[[#This Row],[Account Deposit Amount]]-Table33[[#This Row],[Account Withdrawl Amount]], )</f>
        <v>0</v>
      </c>
      <c r="Q122" s="95">
        <f>IF(Table33[[#This Row],[Category]]="Activities/Program",Table33[[#This Row],[Account Deposit Amount]]-Table33[[#This Row],[Account Withdrawl Amount]], )</f>
        <v>0</v>
      </c>
      <c r="R122" s="95">
        <f>IF(Table33[[#This Row],[Category]]="Travel",Table33[[#This Row],[Account Deposit Amount]]-Table33[[#This Row],[Account Withdrawl Amount]], )</f>
        <v>0</v>
      </c>
      <c r="S122" s="95">
        <f>IF(Table33[[#This Row],[Category]]="Parties Food &amp; Beverages",Table33[[#This Row],[Account Deposit Amount]]-Table33[[#This Row],[Account Withdrawl Amount]], )</f>
        <v>0</v>
      </c>
      <c r="T122" s="95">
        <f>IF(Table33[[#This Row],[Category]]="Service Projects Donation",Table33[[#This Row],[Account Deposit Amount]]-Table33[[#This Row],[Account Withdrawl Amount]], )</f>
        <v>0</v>
      </c>
      <c r="U122" s="95">
        <f>IF(Table33[[#This Row],[Category]]="Cookie Debt",Table33[[#This Row],[Account Deposit Amount]]-Table33[[#This Row],[Account Withdrawl Amount]], )</f>
        <v>0</v>
      </c>
      <c r="V122" s="95">
        <f>IF(Table33[[#This Row],[Category]]="Other Expense",Table33[[#This Row],[Account Deposit Amount]]-Table33[[#This Row],[Account Withdrawl Amount]], )</f>
        <v>0</v>
      </c>
    </row>
    <row r="123" spans="1:22">
      <c r="A123" s="70"/>
      <c r="B123" s="64"/>
      <c r="C123" s="69"/>
      <c r="D123" s="111"/>
      <c r="E123" s="112"/>
      <c r="F123" s="113"/>
      <c r="G123" s="95">
        <f>$G$122+$E$123-$F$123</f>
        <v>0</v>
      </c>
      <c r="H123" s="70"/>
      <c r="I123" s="95">
        <f>IF(Table33[[#This Row],[Category]]="Fall Product",Table33[[#This Row],[Account Deposit Amount]]-Table33[[#This Row],[Account Withdrawl Amount]], )</f>
        <v>0</v>
      </c>
      <c r="J123" s="95">
        <f>IF(Table33[[#This Row],[Category]]="Cookies",Table33[[#This Row],[Account Deposit Amount]]-Table33[[#This Row],[Account Withdrawl Amount]], )</f>
        <v>0</v>
      </c>
      <c r="K123" s="95">
        <f>IF(Table33[[#This Row],[Category]]="Additional Money Earning Activities",Table33[[#This Row],[Account Deposit Amount]]-Table33[[#This Row],[Account Withdrawl Amount]], )</f>
        <v>0</v>
      </c>
      <c r="L123" s="95">
        <f>IF(Table33[[#This Row],[Category]]="Sponsorships",Table33[[#This Row],[Account Deposit Amount]]-Table33[[#This Row],[Account Withdrawl Amount]], )</f>
        <v>0</v>
      </c>
      <c r="M123" s="95">
        <f>IF(Table33[[#This Row],[Category]]="Troop Dues",Table33[[#This Row],[Account Deposit Amount]]-Table33[[#This Row],[Account Withdrawl Amount]], )</f>
        <v>0</v>
      </c>
      <c r="N123" s="95">
        <f>IF(Table33[[#This Row],[Category]]="Other Income",Table33[[#This Row],[Account Deposit Amount]]-Table33[[#This Row],[Account Withdrawl Amount]], )</f>
        <v>0</v>
      </c>
      <c r="O123" s="95">
        <f>IF(Table33[[#This Row],[Category]]="Registration",Table33[[#This Row],[Account Deposit Amount]]-Table33[[#This Row],[Account Withdrawl Amount]], )</f>
        <v>0</v>
      </c>
      <c r="P123" s="95">
        <f>IF(Table33[[#This Row],[Category]]="Insignia",Table33[[#This Row],[Account Deposit Amount]]-Table33[[#This Row],[Account Withdrawl Amount]], )</f>
        <v>0</v>
      </c>
      <c r="Q123" s="95">
        <f>IF(Table33[[#This Row],[Category]]="Activities/Program",Table33[[#This Row],[Account Deposit Amount]]-Table33[[#This Row],[Account Withdrawl Amount]], )</f>
        <v>0</v>
      </c>
      <c r="R123" s="95">
        <f>IF(Table33[[#This Row],[Category]]="Travel",Table33[[#This Row],[Account Deposit Amount]]-Table33[[#This Row],[Account Withdrawl Amount]], )</f>
        <v>0</v>
      </c>
      <c r="S123" s="95">
        <f>IF(Table33[[#This Row],[Category]]="Parties Food &amp; Beverages",Table33[[#This Row],[Account Deposit Amount]]-Table33[[#This Row],[Account Withdrawl Amount]], )</f>
        <v>0</v>
      </c>
      <c r="T123" s="95">
        <f>IF(Table33[[#This Row],[Category]]="Service Projects Donation",Table33[[#This Row],[Account Deposit Amount]]-Table33[[#This Row],[Account Withdrawl Amount]], )</f>
        <v>0</v>
      </c>
      <c r="U123" s="95">
        <f>IF(Table33[[#This Row],[Category]]="Cookie Debt",Table33[[#This Row],[Account Deposit Amount]]-Table33[[#This Row],[Account Withdrawl Amount]], )</f>
        <v>0</v>
      </c>
      <c r="V123" s="95">
        <f>IF(Table33[[#This Row],[Category]]="Other Expense",Table33[[#This Row],[Account Deposit Amount]]-Table33[[#This Row],[Account Withdrawl Amount]], )</f>
        <v>0</v>
      </c>
    </row>
    <row r="124" spans="1:22">
      <c r="A124" s="70"/>
      <c r="B124" s="64"/>
      <c r="C124" s="69"/>
      <c r="D124" s="111"/>
      <c r="E124" s="112"/>
      <c r="F124" s="113"/>
      <c r="G124" s="95">
        <f>$G$123+$E$124-$F$124</f>
        <v>0</v>
      </c>
      <c r="H124" s="70"/>
      <c r="I124" s="95">
        <f>IF(Table33[[#This Row],[Category]]="Fall Product",Table33[[#This Row],[Account Deposit Amount]]-Table33[[#This Row],[Account Withdrawl Amount]], )</f>
        <v>0</v>
      </c>
      <c r="J124" s="95">
        <f>IF(Table33[[#This Row],[Category]]="Cookies",Table33[[#This Row],[Account Deposit Amount]]-Table33[[#This Row],[Account Withdrawl Amount]], )</f>
        <v>0</v>
      </c>
      <c r="K124" s="95">
        <f>IF(Table33[[#This Row],[Category]]="Additional Money Earning Activities",Table33[[#This Row],[Account Deposit Amount]]-Table33[[#This Row],[Account Withdrawl Amount]], )</f>
        <v>0</v>
      </c>
      <c r="L124" s="95">
        <f>IF(Table33[[#This Row],[Category]]="Sponsorships",Table33[[#This Row],[Account Deposit Amount]]-Table33[[#This Row],[Account Withdrawl Amount]], )</f>
        <v>0</v>
      </c>
      <c r="M124" s="95">
        <f>IF(Table33[[#This Row],[Category]]="Troop Dues",Table33[[#This Row],[Account Deposit Amount]]-Table33[[#This Row],[Account Withdrawl Amount]], )</f>
        <v>0</v>
      </c>
      <c r="N124" s="95">
        <f>IF(Table33[[#This Row],[Category]]="Other Income",Table33[[#This Row],[Account Deposit Amount]]-Table33[[#This Row],[Account Withdrawl Amount]], )</f>
        <v>0</v>
      </c>
      <c r="O124" s="95">
        <f>IF(Table33[[#This Row],[Category]]="Registration",Table33[[#This Row],[Account Deposit Amount]]-Table33[[#This Row],[Account Withdrawl Amount]], )</f>
        <v>0</v>
      </c>
      <c r="P124" s="95">
        <f>IF(Table33[[#This Row],[Category]]="Insignia",Table33[[#This Row],[Account Deposit Amount]]-Table33[[#This Row],[Account Withdrawl Amount]], )</f>
        <v>0</v>
      </c>
      <c r="Q124" s="95">
        <f>IF(Table33[[#This Row],[Category]]="Activities/Program",Table33[[#This Row],[Account Deposit Amount]]-Table33[[#This Row],[Account Withdrawl Amount]], )</f>
        <v>0</v>
      </c>
      <c r="R124" s="95">
        <f>IF(Table33[[#This Row],[Category]]="Travel",Table33[[#This Row],[Account Deposit Amount]]-Table33[[#This Row],[Account Withdrawl Amount]], )</f>
        <v>0</v>
      </c>
      <c r="S124" s="95">
        <f>IF(Table33[[#This Row],[Category]]="Parties Food &amp; Beverages",Table33[[#This Row],[Account Deposit Amount]]-Table33[[#This Row],[Account Withdrawl Amount]], )</f>
        <v>0</v>
      </c>
      <c r="T124" s="95">
        <f>IF(Table33[[#This Row],[Category]]="Service Projects Donation",Table33[[#This Row],[Account Deposit Amount]]-Table33[[#This Row],[Account Withdrawl Amount]], )</f>
        <v>0</v>
      </c>
      <c r="U124" s="95">
        <f>IF(Table33[[#This Row],[Category]]="Cookie Debt",Table33[[#This Row],[Account Deposit Amount]]-Table33[[#This Row],[Account Withdrawl Amount]], )</f>
        <v>0</v>
      </c>
      <c r="V124" s="95">
        <f>IF(Table33[[#This Row],[Category]]="Other Expense",Table33[[#This Row],[Account Deposit Amount]]-Table33[[#This Row],[Account Withdrawl Amount]], )</f>
        <v>0</v>
      </c>
    </row>
    <row r="125" spans="1:22">
      <c r="A125" s="70"/>
      <c r="B125" s="64"/>
      <c r="C125" s="69"/>
      <c r="D125" s="111"/>
      <c r="E125" s="112"/>
      <c r="F125" s="113"/>
      <c r="G125" s="95">
        <f>$G$124+$E$125-$F$125</f>
        <v>0</v>
      </c>
      <c r="H125" s="70"/>
      <c r="I125" s="95">
        <f>IF(Table33[[#This Row],[Category]]="Fall Product",Table33[[#This Row],[Account Deposit Amount]]-Table33[[#This Row],[Account Withdrawl Amount]], )</f>
        <v>0</v>
      </c>
      <c r="J125" s="95">
        <f>IF(Table33[[#This Row],[Category]]="Cookies",Table33[[#This Row],[Account Deposit Amount]]-Table33[[#This Row],[Account Withdrawl Amount]], )</f>
        <v>0</v>
      </c>
      <c r="K125" s="95">
        <f>IF(Table33[[#This Row],[Category]]="Additional Money Earning Activities",Table33[[#This Row],[Account Deposit Amount]]-Table33[[#This Row],[Account Withdrawl Amount]], )</f>
        <v>0</v>
      </c>
      <c r="L125" s="95">
        <f>IF(Table33[[#This Row],[Category]]="Sponsorships",Table33[[#This Row],[Account Deposit Amount]]-Table33[[#This Row],[Account Withdrawl Amount]], )</f>
        <v>0</v>
      </c>
      <c r="M125" s="95">
        <f>IF(Table33[[#This Row],[Category]]="Troop Dues",Table33[[#This Row],[Account Deposit Amount]]-Table33[[#This Row],[Account Withdrawl Amount]], )</f>
        <v>0</v>
      </c>
      <c r="N125" s="95">
        <f>IF(Table33[[#This Row],[Category]]="Other Income",Table33[[#This Row],[Account Deposit Amount]]-Table33[[#This Row],[Account Withdrawl Amount]], )</f>
        <v>0</v>
      </c>
      <c r="O125" s="95">
        <f>IF(Table33[[#This Row],[Category]]="Registration",Table33[[#This Row],[Account Deposit Amount]]-Table33[[#This Row],[Account Withdrawl Amount]], )</f>
        <v>0</v>
      </c>
      <c r="P125" s="95">
        <f>IF(Table33[[#This Row],[Category]]="Insignia",Table33[[#This Row],[Account Deposit Amount]]-Table33[[#This Row],[Account Withdrawl Amount]], )</f>
        <v>0</v>
      </c>
      <c r="Q125" s="95">
        <f>IF(Table33[[#This Row],[Category]]="Activities/Program",Table33[[#This Row],[Account Deposit Amount]]-Table33[[#This Row],[Account Withdrawl Amount]], )</f>
        <v>0</v>
      </c>
      <c r="R125" s="95">
        <f>IF(Table33[[#This Row],[Category]]="Travel",Table33[[#This Row],[Account Deposit Amount]]-Table33[[#This Row],[Account Withdrawl Amount]], )</f>
        <v>0</v>
      </c>
      <c r="S125" s="95">
        <f>IF(Table33[[#This Row],[Category]]="Parties Food &amp; Beverages",Table33[[#This Row],[Account Deposit Amount]]-Table33[[#This Row],[Account Withdrawl Amount]], )</f>
        <v>0</v>
      </c>
      <c r="T125" s="95">
        <f>IF(Table33[[#This Row],[Category]]="Service Projects Donation",Table33[[#This Row],[Account Deposit Amount]]-Table33[[#This Row],[Account Withdrawl Amount]], )</f>
        <v>0</v>
      </c>
      <c r="U125" s="95">
        <f>IF(Table33[[#This Row],[Category]]="Cookie Debt",Table33[[#This Row],[Account Deposit Amount]]-Table33[[#This Row],[Account Withdrawl Amount]], )</f>
        <v>0</v>
      </c>
      <c r="V125" s="95">
        <f>IF(Table33[[#This Row],[Category]]="Other Expense",Table33[[#This Row],[Account Deposit Amount]]-Table33[[#This Row],[Account Withdrawl Amount]], )</f>
        <v>0</v>
      </c>
    </row>
    <row r="126" spans="1:22">
      <c r="A126" s="70"/>
      <c r="B126" s="64"/>
      <c r="C126" s="69"/>
      <c r="D126" s="111"/>
      <c r="E126" s="112"/>
      <c r="F126" s="113"/>
      <c r="G126" s="95">
        <f>$G$125+$E$126-$F$126</f>
        <v>0</v>
      </c>
      <c r="H126" s="70"/>
      <c r="I126" s="95">
        <f>IF(Table33[[#This Row],[Category]]="Fall Product",Table33[[#This Row],[Account Deposit Amount]]-Table33[[#This Row],[Account Withdrawl Amount]], )</f>
        <v>0</v>
      </c>
      <c r="J126" s="95">
        <f>IF(Table33[[#This Row],[Category]]="Cookies",Table33[[#This Row],[Account Deposit Amount]]-Table33[[#This Row],[Account Withdrawl Amount]], )</f>
        <v>0</v>
      </c>
      <c r="K126" s="95">
        <f>IF(Table33[[#This Row],[Category]]="Additional Money Earning Activities",Table33[[#This Row],[Account Deposit Amount]]-Table33[[#This Row],[Account Withdrawl Amount]], )</f>
        <v>0</v>
      </c>
      <c r="L126" s="95">
        <f>IF(Table33[[#This Row],[Category]]="Sponsorships",Table33[[#This Row],[Account Deposit Amount]]-Table33[[#This Row],[Account Withdrawl Amount]], )</f>
        <v>0</v>
      </c>
      <c r="M126" s="95">
        <f>IF(Table33[[#This Row],[Category]]="Troop Dues",Table33[[#This Row],[Account Deposit Amount]]-Table33[[#This Row],[Account Withdrawl Amount]], )</f>
        <v>0</v>
      </c>
      <c r="N126" s="95">
        <f>IF(Table33[[#This Row],[Category]]="Other Income",Table33[[#This Row],[Account Deposit Amount]]-Table33[[#This Row],[Account Withdrawl Amount]], )</f>
        <v>0</v>
      </c>
      <c r="O126" s="95">
        <f>IF(Table33[[#This Row],[Category]]="Registration",Table33[[#This Row],[Account Deposit Amount]]-Table33[[#This Row],[Account Withdrawl Amount]], )</f>
        <v>0</v>
      </c>
      <c r="P126" s="95">
        <f>IF(Table33[[#This Row],[Category]]="Insignia",Table33[[#This Row],[Account Deposit Amount]]-Table33[[#This Row],[Account Withdrawl Amount]], )</f>
        <v>0</v>
      </c>
      <c r="Q126" s="95">
        <f>IF(Table33[[#This Row],[Category]]="Activities/Program",Table33[[#This Row],[Account Deposit Amount]]-Table33[[#This Row],[Account Withdrawl Amount]], )</f>
        <v>0</v>
      </c>
      <c r="R126" s="95">
        <f>IF(Table33[[#This Row],[Category]]="Travel",Table33[[#This Row],[Account Deposit Amount]]-Table33[[#This Row],[Account Withdrawl Amount]], )</f>
        <v>0</v>
      </c>
      <c r="S126" s="95">
        <f>IF(Table33[[#This Row],[Category]]="Parties Food &amp; Beverages",Table33[[#This Row],[Account Deposit Amount]]-Table33[[#This Row],[Account Withdrawl Amount]], )</f>
        <v>0</v>
      </c>
      <c r="T126" s="95">
        <f>IF(Table33[[#This Row],[Category]]="Service Projects Donation",Table33[[#This Row],[Account Deposit Amount]]-Table33[[#This Row],[Account Withdrawl Amount]], )</f>
        <v>0</v>
      </c>
      <c r="U126" s="95">
        <f>IF(Table33[[#This Row],[Category]]="Cookie Debt",Table33[[#This Row],[Account Deposit Amount]]-Table33[[#This Row],[Account Withdrawl Amount]], )</f>
        <v>0</v>
      </c>
      <c r="V126" s="95">
        <f>IF(Table33[[#This Row],[Category]]="Other Expense",Table33[[#This Row],[Account Deposit Amount]]-Table33[[#This Row],[Account Withdrawl Amount]], )</f>
        <v>0</v>
      </c>
    </row>
    <row r="127" spans="1:22">
      <c r="A127" s="70"/>
      <c r="B127" s="64"/>
      <c r="C127" s="69"/>
      <c r="D127" s="111"/>
      <c r="E127" s="112"/>
      <c r="F127" s="113"/>
      <c r="G127" s="95">
        <f>$G$126+$E$127-$F$127</f>
        <v>0</v>
      </c>
      <c r="H127" s="70"/>
      <c r="I127" s="95">
        <f>IF(Table33[[#This Row],[Category]]="Fall Product",Table33[[#This Row],[Account Deposit Amount]]-Table33[[#This Row],[Account Withdrawl Amount]], )</f>
        <v>0</v>
      </c>
      <c r="J127" s="95">
        <f>IF(Table33[[#This Row],[Category]]="Cookies",Table33[[#This Row],[Account Deposit Amount]]-Table33[[#This Row],[Account Withdrawl Amount]], )</f>
        <v>0</v>
      </c>
      <c r="K127" s="95">
        <f>IF(Table33[[#This Row],[Category]]="Additional Money Earning Activities",Table33[[#This Row],[Account Deposit Amount]]-Table33[[#This Row],[Account Withdrawl Amount]], )</f>
        <v>0</v>
      </c>
      <c r="L127" s="95">
        <f>IF(Table33[[#This Row],[Category]]="Sponsorships",Table33[[#This Row],[Account Deposit Amount]]-Table33[[#This Row],[Account Withdrawl Amount]], )</f>
        <v>0</v>
      </c>
      <c r="M127" s="95">
        <f>IF(Table33[[#This Row],[Category]]="Troop Dues",Table33[[#This Row],[Account Deposit Amount]]-Table33[[#This Row],[Account Withdrawl Amount]], )</f>
        <v>0</v>
      </c>
      <c r="N127" s="95">
        <f>IF(Table33[[#This Row],[Category]]="Other Income",Table33[[#This Row],[Account Deposit Amount]]-Table33[[#This Row],[Account Withdrawl Amount]], )</f>
        <v>0</v>
      </c>
      <c r="O127" s="95">
        <f>IF(Table33[[#This Row],[Category]]="Registration",Table33[[#This Row],[Account Deposit Amount]]-Table33[[#This Row],[Account Withdrawl Amount]], )</f>
        <v>0</v>
      </c>
      <c r="P127" s="95">
        <f>IF(Table33[[#This Row],[Category]]="Insignia",Table33[[#This Row],[Account Deposit Amount]]-Table33[[#This Row],[Account Withdrawl Amount]], )</f>
        <v>0</v>
      </c>
      <c r="Q127" s="95">
        <f>IF(Table33[[#This Row],[Category]]="Activities/Program",Table33[[#This Row],[Account Deposit Amount]]-Table33[[#This Row],[Account Withdrawl Amount]], )</f>
        <v>0</v>
      </c>
      <c r="R127" s="95">
        <f>IF(Table33[[#This Row],[Category]]="Travel",Table33[[#This Row],[Account Deposit Amount]]-Table33[[#This Row],[Account Withdrawl Amount]], )</f>
        <v>0</v>
      </c>
      <c r="S127" s="95">
        <f>IF(Table33[[#This Row],[Category]]="Parties Food &amp; Beverages",Table33[[#This Row],[Account Deposit Amount]]-Table33[[#This Row],[Account Withdrawl Amount]], )</f>
        <v>0</v>
      </c>
      <c r="T127" s="95">
        <f>IF(Table33[[#This Row],[Category]]="Service Projects Donation",Table33[[#This Row],[Account Deposit Amount]]-Table33[[#This Row],[Account Withdrawl Amount]], )</f>
        <v>0</v>
      </c>
      <c r="U127" s="95">
        <f>IF(Table33[[#This Row],[Category]]="Cookie Debt",Table33[[#This Row],[Account Deposit Amount]]-Table33[[#This Row],[Account Withdrawl Amount]], )</f>
        <v>0</v>
      </c>
      <c r="V127" s="95">
        <f>IF(Table33[[#This Row],[Category]]="Other Expense",Table33[[#This Row],[Account Deposit Amount]]-Table33[[#This Row],[Account Withdrawl Amount]], )</f>
        <v>0</v>
      </c>
    </row>
    <row r="128" spans="1:22">
      <c r="A128" s="70"/>
      <c r="B128" s="64"/>
      <c r="C128" s="69"/>
      <c r="D128" s="111"/>
      <c r="E128" s="112"/>
      <c r="F128" s="113"/>
      <c r="G128" s="95">
        <f>$G$127+$E$128-$F$128</f>
        <v>0</v>
      </c>
      <c r="H128" s="70"/>
      <c r="I128" s="95">
        <f>IF(Table33[[#This Row],[Category]]="Fall Product",Table33[[#This Row],[Account Deposit Amount]]-Table33[[#This Row],[Account Withdrawl Amount]], )</f>
        <v>0</v>
      </c>
      <c r="J128" s="95">
        <f>IF(Table33[[#This Row],[Category]]="Cookies",Table33[[#This Row],[Account Deposit Amount]]-Table33[[#This Row],[Account Withdrawl Amount]], )</f>
        <v>0</v>
      </c>
      <c r="K128" s="95">
        <f>IF(Table33[[#This Row],[Category]]="Additional Money Earning Activities",Table33[[#This Row],[Account Deposit Amount]]-Table33[[#This Row],[Account Withdrawl Amount]], )</f>
        <v>0</v>
      </c>
      <c r="L128" s="95">
        <f>IF(Table33[[#This Row],[Category]]="Sponsorships",Table33[[#This Row],[Account Deposit Amount]]-Table33[[#This Row],[Account Withdrawl Amount]], )</f>
        <v>0</v>
      </c>
      <c r="M128" s="95">
        <f>IF(Table33[[#This Row],[Category]]="Troop Dues",Table33[[#This Row],[Account Deposit Amount]]-Table33[[#This Row],[Account Withdrawl Amount]], )</f>
        <v>0</v>
      </c>
      <c r="N128" s="95">
        <f>IF(Table33[[#This Row],[Category]]="Other Income",Table33[[#This Row],[Account Deposit Amount]]-Table33[[#This Row],[Account Withdrawl Amount]], )</f>
        <v>0</v>
      </c>
      <c r="O128" s="95">
        <f>IF(Table33[[#This Row],[Category]]="Registration",Table33[[#This Row],[Account Deposit Amount]]-Table33[[#This Row],[Account Withdrawl Amount]], )</f>
        <v>0</v>
      </c>
      <c r="P128" s="95">
        <f>IF(Table33[[#This Row],[Category]]="Insignia",Table33[[#This Row],[Account Deposit Amount]]-Table33[[#This Row],[Account Withdrawl Amount]], )</f>
        <v>0</v>
      </c>
      <c r="Q128" s="95">
        <f>IF(Table33[[#This Row],[Category]]="Activities/Program",Table33[[#This Row],[Account Deposit Amount]]-Table33[[#This Row],[Account Withdrawl Amount]], )</f>
        <v>0</v>
      </c>
      <c r="R128" s="95">
        <f>IF(Table33[[#This Row],[Category]]="Travel",Table33[[#This Row],[Account Deposit Amount]]-Table33[[#This Row],[Account Withdrawl Amount]], )</f>
        <v>0</v>
      </c>
      <c r="S128" s="95">
        <f>IF(Table33[[#This Row],[Category]]="Parties Food &amp; Beverages",Table33[[#This Row],[Account Deposit Amount]]-Table33[[#This Row],[Account Withdrawl Amount]], )</f>
        <v>0</v>
      </c>
      <c r="T128" s="95">
        <f>IF(Table33[[#This Row],[Category]]="Service Projects Donation",Table33[[#This Row],[Account Deposit Amount]]-Table33[[#This Row],[Account Withdrawl Amount]], )</f>
        <v>0</v>
      </c>
      <c r="U128" s="95">
        <f>IF(Table33[[#This Row],[Category]]="Cookie Debt",Table33[[#This Row],[Account Deposit Amount]]-Table33[[#This Row],[Account Withdrawl Amount]], )</f>
        <v>0</v>
      </c>
      <c r="V128" s="95">
        <f>IF(Table33[[#This Row],[Category]]="Other Expense",Table33[[#This Row],[Account Deposit Amount]]-Table33[[#This Row],[Account Withdrawl Amount]], )</f>
        <v>0</v>
      </c>
    </row>
    <row r="129" spans="1:22">
      <c r="A129" s="70"/>
      <c r="B129" s="64"/>
      <c r="C129" s="69"/>
      <c r="D129" s="111"/>
      <c r="E129" s="112"/>
      <c r="F129" s="113"/>
      <c r="G129" s="95">
        <f>$G$128+$E$129-$F$129</f>
        <v>0</v>
      </c>
      <c r="H129" s="70"/>
      <c r="I129" s="95">
        <f>IF(Table33[[#This Row],[Category]]="Fall Product",Table33[[#This Row],[Account Deposit Amount]]-Table33[[#This Row],[Account Withdrawl Amount]], )</f>
        <v>0</v>
      </c>
      <c r="J129" s="95">
        <f>IF(Table33[[#This Row],[Category]]="Cookies",Table33[[#This Row],[Account Deposit Amount]]-Table33[[#This Row],[Account Withdrawl Amount]], )</f>
        <v>0</v>
      </c>
      <c r="K129" s="95">
        <f>IF(Table33[[#This Row],[Category]]="Additional Money Earning Activities",Table33[[#This Row],[Account Deposit Amount]]-Table33[[#This Row],[Account Withdrawl Amount]], )</f>
        <v>0</v>
      </c>
      <c r="L129" s="95">
        <f>IF(Table33[[#This Row],[Category]]="Sponsorships",Table33[[#This Row],[Account Deposit Amount]]-Table33[[#This Row],[Account Withdrawl Amount]], )</f>
        <v>0</v>
      </c>
      <c r="M129" s="95">
        <f>IF(Table33[[#This Row],[Category]]="Troop Dues",Table33[[#This Row],[Account Deposit Amount]]-Table33[[#This Row],[Account Withdrawl Amount]], )</f>
        <v>0</v>
      </c>
      <c r="N129" s="95">
        <f>IF(Table33[[#This Row],[Category]]="Other Income",Table33[[#This Row],[Account Deposit Amount]]-Table33[[#This Row],[Account Withdrawl Amount]], )</f>
        <v>0</v>
      </c>
      <c r="O129" s="95">
        <f>IF(Table33[[#This Row],[Category]]="Registration",Table33[[#This Row],[Account Deposit Amount]]-Table33[[#This Row],[Account Withdrawl Amount]], )</f>
        <v>0</v>
      </c>
      <c r="P129" s="95">
        <f>IF(Table33[[#This Row],[Category]]="Insignia",Table33[[#This Row],[Account Deposit Amount]]-Table33[[#This Row],[Account Withdrawl Amount]], )</f>
        <v>0</v>
      </c>
      <c r="Q129" s="95">
        <f>IF(Table33[[#This Row],[Category]]="Activities/Program",Table33[[#This Row],[Account Deposit Amount]]-Table33[[#This Row],[Account Withdrawl Amount]], )</f>
        <v>0</v>
      </c>
      <c r="R129" s="95">
        <f>IF(Table33[[#This Row],[Category]]="Travel",Table33[[#This Row],[Account Deposit Amount]]-Table33[[#This Row],[Account Withdrawl Amount]], )</f>
        <v>0</v>
      </c>
      <c r="S129" s="95">
        <f>IF(Table33[[#This Row],[Category]]="Parties Food &amp; Beverages",Table33[[#This Row],[Account Deposit Amount]]-Table33[[#This Row],[Account Withdrawl Amount]], )</f>
        <v>0</v>
      </c>
      <c r="T129" s="95">
        <f>IF(Table33[[#This Row],[Category]]="Service Projects Donation",Table33[[#This Row],[Account Deposit Amount]]-Table33[[#This Row],[Account Withdrawl Amount]], )</f>
        <v>0</v>
      </c>
      <c r="U129" s="95">
        <f>IF(Table33[[#This Row],[Category]]="Cookie Debt",Table33[[#This Row],[Account Deposit Amount]]-Table33[[#This Row],[Account Withdrawl Amount]], )</f>
        <v>0</v>
      </c>
      <c r="V129" s="95">
        <f>IF(Table33[[#This Row],[Category]]="Other Expense",Table33[[#This Row],[Account Deposit Amount]]-Table33[[#This Row],[Account Withdrawl Amount]], )</f>
        <v>0</v>
      </c>
    </row>
    <row r="130" spans="1:22">
      <c r="A130" s="70"/>
      <c r="B130" s="64"/>
      <c r="C130" s="69"/>
      <c r="D130" s="111"/>
      <c r="E130" s="112"/>
      <c r="F130" s="113"/>
      <c r="G130" s="95">
        <f>$G$129+$E$130-$F$130</f>
        <v>0</v>
      </c>
      <c r="H130" s="70"/>
      <c r="I130" s="95">
        <f>IF(Table33[[#This Row],[Category]]="Fall Product",Table33[[#This Row],[Account Deposit Amount]]-Table33[[#This Row],[Account Withdrawl Amount]], )</f>
        <v>0</v>
      </c>
      <c r="J130" s="95">
        <f>IF(Table33[[#This Row],[Category]]="Cookies",Table33[[#This Row],[Account Deposit Amount]]-Table33[[#This Row],[Account Withdrawl Amount]], )</f>
        <v>0</v>
      </c>
      <c r="K130" s="95">
        <f>IF(Table33[[#This Row],[Category]]="Additional Money Earning Activities",Table33[[#This Row],[Account Deposit Amount]]-Table33[[#This Row],[Account Withdrawl Amount]], )</f>
        <v>0</v>
      </c>
      <c r="L130" s="95">
        <f>IF(Table33[[#This Row],[Category]]="Sponsorships",Table33[[#This Row],[Account Deposit Amount]]-Table33[[#This Row],[Account Withdrawl Amount]], )</f>
        <v>0</v>
      </c>
      <c r="M130" s="95">
        <f>IF(Table33[[#This Row],[Category]]="Troop Dues",Table33[[#This Row],[Account Deposit Amount]]-Table33[[#This Row],[Account Withdrawl Amount]], )</f>
        <v>0</v>
      </c>
      <c r="N130" s="95">
        <f>IF(Table33[[#This Row],[Category]]="Other Income",Table33[[#This Row],[Account Deposit Amount]]-Table33[[#This Row],[Account Withdrawl Amount]], )</f>
        <v>0</v>
      </c>
      <c r="O130" s="95">
        <f>IF(Table33[[#This Row],[Category]]="Registration",Table33[[#This Row],[Account Deposit Amount]]-Table33[[#This Row],[Account Withdrawl Amount]], )</f>
        <v>0</v>
      </c>
      <c r="P130" s="95">
        <f>IF(Table33[[#This Row],[Category]]="Insignia",Table33[[#This Row],[Account Deposit Amount]]-Table33[[#This Row],[Account Withdrawl Amount]], )</f>
        <v>0</v>
      </c>
      <c r="Q130" s="95">
        <f>IF(Table33[[#This Row],[Category]]="Activities/Program",Table33[[#This Row],[Account Deposit Amount]]-Table33[[#This Row],[Account Withdrawl Amount]], )</f>
        <v>0</v>
      </c>
      <c r="R130" s="95">
        <f>IF(Table33[[#This Row],[Category]]="Travel",Table33[[#This Row],[Account Deposit Amount]]-Table33[[#This Row],[Account Withdrawl Amount]], )</f>
        <v>0</v>
      </c>
      <c r="S130" s="95">
        <f>IF(Table33[[#This Row],[Category]]="Parties Food &amp; Beverages",Table33[[#This Row],[Account Deposit Amount]]-Table33[[#This Row],[Account Withdrawl Amount]], )</f>
        <v>0</v>
      </c>
      <c r="T130" s="95">
        <f>IF(Table33[[#This Row],[Category]]="Service Projects Donation",Table33[[#This Row],[Account Deposit Amount]]-Table33[[#This Row],[Account Withdrawl Amount]], )</f>
        <v>0</v>
      </c>
      <c r="U130" s="95">
        <f>IF(Table33[[#This Row],[Category]]="Cookie Debt",Table33[[#This Row],[Account Deposit Amount]]-Table33[[#This Row],[Account Withdrawl Amount]], )</f>
        <v>0</v>
      </c>
      <c r="V130" s="95">
        <f>IF(Table33[[#This Row],[Category]]="Other Expense",Table33[[#This Row],[Account Deposit Amount]]-Table33[[#This Row],[Account Withdrawl Amount]], )</f>
        <v>0</v>
      </c>
    </row>
    <row r="131" spans="1:22">
      <c r="A131" s="70"/>
      <c r="B131" s="64"/>
      <c r="C131" s="69"/>
      <c r="D131" s="111"/>
      <c r="E131" s="112"/>
      <c r="F131" s="113"/>
      <c r="G131" s="95">
        <f>$G$130+$E$131-$F$131</f>
        <v>0</v>
      </c>
      <c r="H131" s="70"/>
      <c r="I131" s="95">
        <f>IF(Table33[[#This Row],[Category]]="Fall Product",Table33[[#This Row],[Account Deposit Amount]]-Table33[[#This Row],[Account Withdrawl Amount]], )</f>
        <v>0</v>
      </c>
      <c r="J131" s="95">
        <f>IF(Table33[[#This Row],[Category]]="Cookies",Table33[[#This Row],[Account Deposit Amount]]-Table33[[#This Row],[Account Withdrawl Amount]], )</f>
        <v>0</v>
      </c>
      <c r="K131" s="95">
        <f>IF(Table33[[#This Row],[Category]]="Additional Money Earning Activities",Table33[[#This Row],[Account Deposit Amount]]-Table33[[#This Row],[Account Withdrawl Amount]], )</f>
        <v>0</v>
      </c>
      <c r="L131" s="95">
        <f>IF(Table33[[#This Row],[Category]]="Sponsorships",Table33[[#This Row],[Account Deposit Amount]]-Table33[[#This Row],[Account Withdrawl Amount]], )</f>
        <v>0</v>
      </c>
      <c r="M131" s="95">
        <f>IF(Table33[[#This Row],[Category]]="Troop Dues",Table33[[#This Row],[Account Deposit Amount]]-Table33[[#This Row],[Account Withdrawl Amount]], )</f>
        <v>0</v>
      </c>
      <c r="N131" s="95">
        <f>IF(Table33[[#This Row],[Category]]="Other Income",Table33[[#This Row],[Account Deposit Amount]]-Table33[[#This Row],[Account Withdrawl Amount]], )</f>
        <v>0</v>
      </c>
      <c r="O131" s="95">
        <f>IF(Table33[[#This Row],[Category]]="Registration",Table33[[#This Row],[Account Deposit Amount]]-Table33[[#This Row],[Account Withdrawl Amount]], )</f>
        <v>0</v>
      </c>
      <c r="P131" s="95">
        <f>IF(Table33[[#This Row],[Category]]="Insignia",Table33[[#This Row],[Account Deposit Amount]]-Table33[[#This Row],[Account Withdrawl Amount]], )</f>
        <v>0</v>
      </c>
      <c r="Q131" s="95">
        <f>IF(Table33[[#This Row],[Category]]="Activities/Program",Table33[[#This Row],[Account Deposit Amount]]-Table33[[#This Row],[Account Withdrawl Amount]], )</f>
        <v>0</v>
      </c>
      <c r="R131" s="95">
        <f>IF(Table33[[#This Row],[Category]]="Travel",Table33[[#This Row],[Account Deposit Amount]]-Table33[[#This Row],[Account Withdrawl Amount]], )</f>
        <v>0</v>
      </c>
      <c r="S131" s="95">
        <f>IF(Table33[[#This Row],[Category]]="Parties Food &amp; Beverages",Table33[[#This Row],[Account Deposit Amount]]-Table33[[#This Row],[Account Withdrawl Amount]], )</f>
        <v>0</v>
      </c>
      <c r="T131" s="95">
        <f>IF(Table33[[#This Row],[Category]]="Service Projects Donation",Table33[[#This Row],[Account Deposit Amount]]-Table33[[#This Row],[Account Withdrawl Amount]], )</f>
        <v>0</v>
      </c>
      <c r="U131" s="95">
        <f>IF(Table33[[#This Row],[Category]]="Cookie Debt",Table33[[#This Row],[Account Deposit Amount]]-Table33[[#This Row],[Account Withdrawl Amount]], )</f>
        <v>0</v>
      </c>
      <c r="V131" s="95">
        <f>IF(Table33[[#This Row],[Category]]="Other Expense",Table33[[#This Row],[Account Deposit Amount]]-Table33[[#This Row],[Account Withdrawl Amount]], )</f>
        <v>0</v>
      </c>
    </row>
    <row r="132" spans="1:22">
      <c r="A132" s="70"/>
      <c r="B132" s="64"/>
      <c r="C132" s="69"/>
      <c r="D132" s="111"/>
      <c r="E132" s="112"/>
      <c r="F132" s="113"/>
      <c r="G132" s="95">
        <f>$G$131+$E$132-$F$132</f>
        <v>0</v>
      </c>
      <c r="H132" s="70"/>
      <c r="I132" s="95">
        <f>IF(Table33[[#This Row],[Category]]="Fall Product",Table33[[#This Row],[Account Deposit Amount]]-Table33[[#This Row],[Account Withdrawl Amount]], )</f>
        <v>0</v>
      </c>
      <c r="J132" s="95">
        <f>IF(Table33[[#This Row],[Category]]="Cookies",Table33[[#This Row],[Account Deposit Amount]]-Table33[[#This Row],[Account Withdrawl Amount]], )</f>
        <v>0</v>
      </c>
      <c r="K132" s="95">
        <f>IF(Table33[[#This Row],[Category]]="Additional Money Earning Activities",Table33[[#This Row],[Account Deposit Amount]]-Table33[[#This Row],[Account Withdrawl Amount]], )</f>
        <v>0</v>
      </c>
      <c r="L132" s="95">
        <f>IF(Table33[[#This Row],[Category]]="Sponsorships",Table33[[#This Row],[Account Deposit Amount]]-Table33[[#This Row],[Account Withdrawl Amount]], )</f>
        <v>0</v>
      </c>
      <c r="M132" s="95">
        <f>IF(Table33[[#This Row],[Category]]="Troop Dues",Table33[[#This Row],[Account Deposit Amount]]-Table33[[#This Row],[Account Withdrawl Amount]], )</f>
        <v>0</v>
      </c>
      <c r="N132" s="95">
        <f>IF(Table33[[#This Row],[Category]]="Other Income",Table33[[#This Row],[Account Deposit Amount]]-Table33[[#This Row],[Account Withdrawl Amount]], )</f>
        <v>0</v>
      </c>
      <c r="O132" s="95">
        <f>IF(Table33[[#This Row],[Category]]="Registration",Table33[[#This Row],[Account Deposit Amount]]-Table33[[#This Row],[Account Withdrawl Amount]], )</f>
        <v>0</v>
      </c>
      <c r="P132" s="95">
        <f>IF(Table33[[#This Row],[Category]]="Insignia",Table33[[#This Row],[Account Deposit Amount]]-Table33[[#This Row],[Account Withdrawl Amount]], )</f>
        <v>0</v>
      </c>
      <c r="Q132" s="95">
        <f>IF(Table33[[#This Row],[Category]]="Activities/Program",Table33[[#This Row],[Account Deposit Amount]]-Table33[[#This Row],[Account Withdrawl Amount]], )</f>
        <v>0</v>
      </c>
      <c r="R132" s="95">
        <f>IF(Table33[[#This Row],[Category]]="Travel",Table33[[#This Row],[Account Deposit Amount]]-Table33[[#This Row],[Account Withdrawl Amount]], )</f>
        <v>0</v>
      </c>
      <c r="S132" s="95">
        <f>IF(Table33[[#This Row],[Category]]="Parties Food &amp; Beverages",Table33[[#This Row],[Account Deposit Amount]]-Table33[[#This Row],[Account Withdrawl Amount]], )</f>
        <v>0</v>
      </c>
      <c r="T132" s="95">
        <f>IF(Table33[[#This Row],[Category]]="Service Projects Donation",Table33[[#This Row],[Account Deposit Amount]]-Table33[[#This Row],[Account Withdrawl Amount]], )</f>
        <v>0</v>
      </c>
      <c r="U132" s="95">
        <f>IF(Table33[[#This Row],[Category]]="Cookie Debt",Table33[[#This Row],[Account Deposit Amount]]-Table33[[#This Row],[Account Withdrawl Amount]], )</f>
        <v>0</v>
      </c>
      <c r="V132" s="95">
        <f>IF(Table33[[#This Row],[Category]]="Other Expense",Table33[[#This Row],[Account Deposit Amount]]-Table33[[#This Row],[Account Withdrawl Amount]], )</f>
        <v>0</v>
      </c>
    </row>
    <row r="133" spans="1:22">
      <c r="A133" s="70"/>
      <c r="B133" s="64"/>
      <c r="C133" s="69"/>
      <c r="D133" s="111"/>
      <c r="E133" s="112"/>
      <c r="F133" s="113"/>
      <c r="G133" s="95">
        <f>$G$132+$E$133-$F$133</f>
        <v>0</v>
      </c>
      <c r="H133" s="70"/>
      <c r="I133" s="95">
        <f>IF(Table33[[#This Row],[Category]]="Fall Product",Table33[[#This Row],[Account Deposit Amount]]-Table33[[#This Row],[Account Withdrawl Amount]], )</f>
        <v>0</v>
      </c>
      <c r="J133" s="95">
        <f>IF(Table33[[#This Row],[Category]]="Cookies",Table33[[#This Row],[Account Deposit Amount]]-Table33[[#This Row],[Account Withdrawl Amount]], )</f>
        <v>0</v>
      </c>
      <c r="K133" s="95">
        <f>IF(Table33[[#This Row],[Category]]="Additional Money Earning Activities",Table33[[#This Row],[Account Deposit Amount]]-Table33[[#This Row],[Account Withdrawl Amount]], )</f>
        <v>0</v>
      </c>
      <c r="L133" s="95">
        <f>IF(Table33[[#This Row],[Category]]="Sponsorships",Table33[[#This Row],[Account Deposit Amount]]-Table33[[#This Row],[Account Withdrawl Amount]], )</f>
        <v>0</v>
      </c>
      <c r="M133" s="95">
        <f>IF(Table33[[#This Row],[Category]]="Troop Dues",Table33[[#This Row],[Account Deposit Amount]]-Table33[[#This Row],[Account Withdrawl Amount]], )</f>
        <v>0</v>
      </c>
      <c r="N133" s="95">
        <f>IF(Table33[[#This Row],[Category]]="Other Income",Table33[[#This Row],[Account Deposit Amount]]-Table33[[#This Row],[Account Withdrawl Amount]], )</f>
        <v>0</v>
      </c>
      <c r="O133" s="95">
        <f>IF(Table33[[#This Row],[Category]]="Registration",Table33[[#This Row],[Account Deposit Amount]]-Table33[[#This Row],[Account Withdrawl Amount]], )</f>
        <v>0</v>
      </c>
      <c r="P133" s="95">
        <f>IF(Table33[[#This Row],[Category]]="Insignia",Table33[[#This Row],[Account Deposit Amount]]-Table33[[#This Row],[Account Withdrawl Amount]], )</f>
        <v>0</v>
      </c>
      <c r="Q133" s="95">
        <f>IF(Table33[[#This Row],[Category]]="Activities/Program",Table33[[#This Row],[Account Deposit Amount]]-Table33[[#This Row],[Account Withdrawl Amount]], )</f>
        <v>0</v>
      </c>
      <c r="R133" s="95">
        <f>IF(Table33[[#This Row],[Category]]="Travel",Table33[[#This Row],[Account Deposit Amount]]-Table33[[#This Row],[Account Withdrawl Amount]], )</f>
        <v>0</v>
      </c>
      <c r="S133" s="95">
        <f>IF(Table33[[#This Row],[Category]]="Parties Food &amp; Beverages",Table33[[#This Row],[Account Deposit Amount]]-Table33[[#This Row],[Account Withdrawl Amount]], )</f>
        <v>0</v>
      </c>
      <c r="T133" s="95">
        <f>IF(Table33[[#This Row],[Category]]="Service Projects Donation",Table33[[#This Row],[Account Deposit Amount]]-Table33[[#This Row],[Account Withdrawl Amount]], )</f>
        <v>0</v>
      </c>
      <c r="U133" s="95">
        <f>IF(Table33[[#This Row],[Category]]="Cookie Debt",Table33[[#This Row],[Account Deposit Amount]]-Table33[[#This Row],[Account Withdrawl Amount]], )</f>
        <v>0</v>
      </c>
      <c r="V133" s="95">
        <f>IF(Table33[[#This Row],[Category]]="Other Expense",Table33[[#This Row],[Account Deposit Amount]]-Table33[[#This Row],[Account Withdrawl Amount]], )</f>
        <v>0</v>
      </c>
    </row>
    <row r="134" spans="1:22">
      <c r="A134" s="70"/>
      <c r="B134" s="64"/>
      <c r="C134" s="69"/>
      <c r="D134" s="111"/>
      <c r="E134" s="112"/>
      <c r="F134" s="113"/>
      <c r="G134" s="95">
        <f>$G$133+$E$134-$F$134</f>
        <v>0</v>
      </c>
      <c r="H134" s="70"/>
      <c r="I134" s="95">
        <f>IF(Table33[[#This Row],[Category]]="Fall Product",Table33[[#This Row],[Account Deposit Amount]]-Table33[[#This Row],[Account Withdrawl Amount]], )</f>
        <v>0</v>
      </c>
      <c r="J134" s="95">
        <f>IF(Table33[[#This Row],[Category]]="Cookies",Table33[[#This Row],[Account Deposit Amount]]-Table33[[#This Row],[Account Withdrawl Amount]], )</f>
        <v>0</v>
      </c>
      <c r="K134" s="95">
        <f>IF(Table33[[#This Row],[Category]]="Additional Money Earning Activities",Table33[[#This Row],[Account Deposit Amount]]-Table33[[#This Row],[Account Withdrawl Amount]], )</f>
        <v>0</v>
      </c>
      <c r="L134" s="95">
        <f>IF(Table33[[#This Row],[Category]]="Sponsorships",Table33[[#This Row],[Account Deposit Amount]]-Table33[[#This Row],[Account Withdrawl Amount]], )</f>
        <v>0</v>
      </c>
      <c r="M134" s="95">
        <f>IF(Table33[[#This Row],[Category]]="Troop Dues",Table33[[#This Row],[Account Deposit Amount]]-Table33[[#This Row],[Account Withdrawl Amount]], )</f>
        <v>0</v>
      </c>
      <c r="N134" s="95">
        <f>IF(Table33[[#This Row],[Category]]="Other Income",Table33[[#This Row],[Account Deposit Amount]]-Table33[[#This Row],[Account Withdrawl Amount]], )</f>
        <v>0</v>
      </c>
      <c r="O134" s="95">
        <f>IF(Table33[[#This Row],[Category]]="Registration",Table33[[#This Row],[Account Deposit Amount]]-Table33[[#This Row],[Account Withdrawl Amount]], )</f>
        <v>0</v>
      </c>
      <c r="P134" s="95">
        <f>IF(Table33[[#This Row],[Category]]="Insignia",Table33[[#This Row],[Account Deposit Amount]]-Table33[[#This Row],[Account Withdrawl Amount]], )</f>
        <v>0</v>
      </c>
      <c r="Q134" s="95">
        <f>IF(Table33[[#This Row],[Category]]="Activities/Program",Table33[[#This Row],[Account Deposit Amount]]-Table33[[#This Row],[Account Withdrawl Amount]], )</f>
        <v>0</v>
      </c>
      <c r="R134" s="95">
        <f>IF(Table33[[#This Row],[Category]]="Travel",Table33[[#This Row],[Account Deposit Amount]]-Table33[[#This Row],[Account Withdrawl Amount]], )</f>
        <v>0</v>
      </c>
      <c r="S134" s="95">
        <f>IF(Table33[[#This Row],[Category]]="Parties Food &amp; Beverages",Table33[[#This Row],[Account Deposit Amount]]-Table33[[#This Row],[Account Withdrawl Amount]], )</f>
        <v>0</v>
      </c>
      <c r="T134" s="95">
        <f>IF(Table33[[#This Row],[Category]]="Service Projects Donation",Table33[[#This Row],[Account Deposit Amount]]-Table33[[#This Row],[Account Withdrawl Amount]], )</f>
        <v>0</v>
      </c>
      <c r="U134" s="95">
        <f>IF(Table33[[#This Row],[Category]]="Cookie Debt",Table33[[#This Row],[Account Deposit Amount]]-Table33[[#This Row],[Account Withdrawl Amount]], )</f>
        <v>0</v>
      </c>
      <c r="V134" s="95">
        <f>IF(Table33[[#This Row],[Category]]="Other Expense",Table33[[#This Row],[Account Deposit Amount]]-Table33[[#This Row],[Account Withdrawl Amount]], )</f>
        <v>0</v>
      </c>
    </row>
    <row r="135" spans="1:22">
      <c r="A135" s="70"/>
      <c r="B135" s="64"/>
      <c r="C135" s="69"/>
      <c r="D135" s="111"/>
      <c r="E135" s="112"/>
      <c r="F135" s="113"/>
      <c r="G135" s="95">
        <f>$G$134+$E$135-$F$135</f>
        <v>0</v>
      </c>
      <c r="H135" s="70"/>
      <c r="I135" s="95">
        <f>IF(Table33[[#This Row],[Category]]="Fall Product",Table33[[#This Row],[Account Deposit Amount]]-Table33[[#This Row],[Account Withdrawl Amount]], )</f>
        <v>0</v>
      </c>
      <c r="J135" s="95">
        <f>IF(Table33[[#This Row],[Category]]="Cookies",Table33[[#This Row],[Account Deposit Amount]]-Table33[[#This Row],[Account Withdrawl Amount]], )</f>
        <v>0</v>
      </c>
      <c r="K135" s="95">
        <f>IF(Table33[[#This Row],[Category]]="Additional Money Earning Activities",Table33[[#This Row],[Account Deposit Amount]]-Table33[[#This Row],[Account Withdrawl Amount]], )</f>
        <v>0</v>
      </c>
      <c r="L135" s="95">
        <f>IF(Table33[[#This Row],[Category]]="Sponsorships",Table33[[#This Row],[Account Deposit Amount]]-Table33[[#This Row],[Account Withdrawl Amount]], )</f>
        <v>0</v>
      </c>
      <c r="M135" s="95">
        <f>IF(Table33[[#This Row],[Category]]="Troop Dues",Table33[[#This Row],[Account Deposit Amount]]-Table33[[#This Row],[Account Withdrawl Amount]], )</f>
        <v>0</v>
      </c>
      <c r="N135" s="95">
        <f>IF(Table33[[#This Row],[Category]]="Other Income",Table33[[#This Row],[Account Deposit Amount]]-Table33[[#This Row],[Account Withdrawl Amount]], )</f>
        <v>0</v>
      </c>
      <c r="O135" s="95">
        <f>IF(Table33[[#This Row],[Category]]="Registration",Table33[[#This Row],[Account Deposit Amount]]-Table33[[#This Row],[Account Withdrawl Amount]], )</f>
        <v>0</v>
      </c>
      <c r="P135" s="95">
        <f>IF(Table33[[#This Row],[Category]]="Insignia",Table33[[#This Row],[Account Deposit Amount]]-Table33[[#This Row],[Account Withdrawl Amount]], )</f>
        <v>0</v>
      </c>
      <c r="Q135" s="95">
        <f>IF(Table33[[#This Row],[Category]]="Activities/Program",Table33[[#This Row],[Account Deposit Amount]]-Table33[[#This Row],[Account Withdrawl Amount]], )</f>
        <v>0</v>
      </c>
      <c r="R135" s="95">
        <f>IF(Table33[[#This Row],[Category]]="Travel",Table33[[#This Row],[Account Deposit Amount]]-Table33[[#This Row],[Account Withdrawl Amount]], )</f>
        <v>0</v>
      </c>
      <c r="S135" s="95">
        <f>IF(Table33[[#This Row],[Category]]="Parties Food &amp; Beverages",Table33[[#This Row],[Account Deposit Amount]]-Table33[[#This Row],[Account Withdrawl Amount]], )</f>
        <v>0</v>
      </c>
      <c r="T135" s="95">
        <f>IF(Table33[[#This Row],[Category]]="Service Projects Donation",Table33[[#This Row],[Account Deposit Amount]]-Table33[[#This Row],[Account Withdrawl Amount]], )</f>
        <v>0</v>
      </c>
      <c r="U135" s="95">
        <f>IF(Table33[[#This Row],[Category]]="Cookie Debt",Table33[[#This Row],[Account Deposit Amount]]-Table33[[#This Row],[Account Withdrawl Amount]], )</f>
        <v>0</v>
      </c>
      <c r="V135" s="95">
        <f>IF(Table33[[#This Row],[Category]]="Other Expense",Table33[[#This Row],[Account Deposit Amount]]-Table33[[#This Row],[Account Withdrawl Amount]], )</f>
        <v>0</v>
      </c>
    </row>
    <row r="136" spans="1:22">
      <c r="A136" s="70"/>
      <c r="B136" s="64"/>
      <c r="C136" s="69"/>
      <c r="D136" s="111"/>
      <c r="E136" s="112"/>
      <c r="F136" s="113"/>
      <c r="G136" s="95">
        <f>$G$135+$E$136-$F$136</f>
        <v>0</v>
      </c>
      <c r="H136" s="70"/>
      <c r="I136" s="95">
        <f>IF(Table33[[#This Row],[Category]]="Fall Product",Table33[[#This Row],[Account Deposit Amount]]-Table33[[#This Row],[Account Withdrawl Amount]], )</f>
        <v>0</v>
      </c>
      <c r="J136" s="95">
        <f>IF(Table33[[#This Row],[Category]]="Cookies",Table33[[#This Row],[Account Deposit Amount]]-Table33[[#This Row],[Account Withdrawl Amount]], )</f>
        <v>0</v>
      </c>
      <c r="K136" s="95">
        <f>IF(Table33[[#This Row],[Category]]="Additional Money Earning Activities",Table33[[#This Row],[Account Deposit Amount]]-Table33[[#This Row],[Account Withdrawl Amount]], )</f>
        <v>0</v>
      </c>
      <c r="L136" s="95">
        <f>IF(Table33[[#This Row],[Category]]="Sponsorships",Table33[[#This Row],[Account Deposit Amount]]-Table33[[#This Row],[Account Withdrawl Amount]], )</f>
        <v>0</v>
      </c>
      <c r="M136" s="95">
        <f>IF(Table33[[#This Row],[Category]]="Troop Dues",Table33[[#This Row],[Account Deposit Amount]]-Table33[[#This Row],[Account Withdrawl Amount]], )</f>
        <v>0</v>
      </c>
      <c r="N136" s="95">
        <f>IF(Table33[[#This Row],[Category]]="Other Income",Table33[[#This Row],[Account Deposit Amount]]-Table33[[#This Row],[Account Withdrawl Amount]], )</f>
        <v>0</v>
      </c>
      <c r="O136" s="95">
        <f>IF(Table33[[#This Row],[Category]]="Registration",Table33[[#This Row],[Account Deposit Amount]]-Table33[[#This Row],[Account Withdrawl Amount]], )</f>
        <v>0</v>
      </c>
      <c r="P136" s="95">
        <f>IF(Table33[[#This Row],[Category]]="Insignia",Table33[[#This Row],[Account Deposit Amount]]-Table33[[#This Row],[Account Withdrawl Amount]], )</f>
        <v>0</v>
      </c>
      <c r="Q136" s="95">
        <f>IF(Table33[[#This Row],[Category]]="Activities/Program",Table33[[#This Row],[Account Deposit Amount]]-Table33[[#This Row],[Account Withdrawl Amount]], )</f>
        <v>0</v>
      </c>
      <c r="R136" s="95">
        <f>IF(Table33[[#This Row],[Category]]="Travel",Table33[[#This Row],[Account Deposit Amount]]-Table33[[#This Row],[Account Withdrawl Amount]], )</f>
        <v>0</v>
      </c>
      <c r="S136" s="95">
        <f>IF(Table33[[#This Row],[Category]]="Parties Food &amp; Beverages",Table33[[#This Row],[Account Deposit Amount]]-Table33[[#This Row],[Account Withdrawl Amount]], )</f>
        <v>0</v>
      </c>
      <c r="T136" s="95">
        <f>IF(Table33[[#This Row],[Category]]="Service Projects Donation",Table33[[#This Row],[Account Deposit Amount]]-Table33[[#This Row],[Account Withdrawl Amount]], )</f>
        <v>0</v>
      </c>
      <c r="U136" s="95">
        <f>IF(Table33[[#This Row],[Category]]="Cookie Debt",Table33[[#This Row],[Account Deposit Amount]]-Table33[[#This Row],[Account Withdrawl Amount]], )</f>
        <v>0</v>
      </c>
      <c r="V136" s="95">
        <f>IF(Table33[[#This Row],[Category]]="Other Expense",Table33[[#This Row],[Account Deposit Amount]]-Table33[[#This Row],[Account Withdrawl Amount]], )</f>
        <v>0</v>
      </c>
    </row>
    <row r="137" spans="1:22">
      <c r="A137" s="70"/>
      <c r="B137" s="64"/>
      <c r="C137" s="69"/>
      <c r="D137" s="111"/>
      <c r="E137" s="112"/>
      <c r="F137" s="113"/>
      <c r="G137" s="95">
        <f>$G$136+$E$137-$F$137</f>
        <v>0</v>
      </c>
      <c r="H137" s="70"/>
      <c r="I137" s="95">
        <f>IF(Table33[[#This Row],[Category]]="Fall Product",Table33[[#This Row],[Account Deposit Amount]]-Table33[[#This Row],[Account Withdrawl Amount]], )</f>
        <v>0</v>
      </c>
      <c r="J137" s="95">
        <f>IF(Table33[[#This Row],[Category]]="Cookies",Table33[[#This Row],[Account Deposit Amount]]-Table33[[#This Row],[Account Withdrawl Amount]], )</f>
        <v>0</v>
      </c>
      <c r="K137" s="95">
        <f>IF(Table33[[#This Row],[Category]]="Additional Money Earning Activities",Table33[[#This Row],[Account Deposit Amount]]-Table33[[#This Row],[Account Withdrawl Amount]], )</f>
        <v>0</v>
      </c>
      <c r="L137" s="95">
        <f>IF(Table33[[#This Row],[Category]]="Sponsorships",Table33[[#This Row],[Account Deposit Amount]]-Table33[[#This Row],[Account Withdrawl Amount]], )</f>
        <v>0</v>
      </c>
      <c r="M137" s="95">
        <f>IF(Table33[[#This Row],[Category]]="Troop Dues",Table33[[#This Row],[Account Deposit Amount]]-Table33[[#This Row],[Account Withdrawl Amount]], )</f>
        <v>0</v>
      </c>
      <c r="N137" s="95">
        <f>IF(Table33[[#This Row],[Category]]="Other Income",Table33[[#This Row],[Account Deposit Amount]]-Table33[[#This Row],[Account Withdrawl Amount]], )</f>
        <v>0</v>
      </c>
      <c r="O137" s="95">
        <f>IF(Table33[[#This Row],[Category]]="Registration",Table33[[#This Row],[Account Deposit Amount]]-Table33[[#This Row],[Account Withdrawl Amount]], )</f>
        <v>0</v>
      </c>
      <c r="P137" s="95">
        <f>IF(Table33[[#This Row],[Category]]="Insignia",Table33[[#This Row],[Account Deposit Amount]]-Table33[[#This Row],[Account Withdrawl Amount]], )</f>
        <v>0</v>
      </c>
      <c r="Q137" s="95">
        <f>IF(Table33[[#This Row],[Category]]="Activities/Program",Table33[[#This Row],[Account Deposit Amount]]-Table33[[#This Row],[Account Withdrawl Amount]], )</f>
        <v>0</v>
      </c>
      <c r="R137" s="95">
        <f>IF(Table33[[#This Row],[Category]]="Travel",Table33[[#This Row],[Account Deposit Amount]]-Table33[[#This Row],[Account Withdrawl Amount]], )</f>
        <v>0</v>
      </c>
      <c r="S137" s="95">
        <f>IF(Table33[[#This Row],[Category]]="Parties Food &amp; Beverages",Table33[[#This Row],[Account Deposit Amount]]-Table33[[#This Row],[Account Withdrawl Amount]], )</f>
        <v>0</v>
      </c>
      <c r="T137" s="95">
        <f>IF(Table33[[#This Row],[Category]]="Service Projects Donation",Table33[[#This Row],[Account Deposit Amount]]-Table33[[#This Row],[Account Withdrawl Amount]], )</f>
        <v>0</v>
      </c>
      <c r="U137" s="95">
        <f>IF(Table33[[#This Row],[Category]]="Cookie Debt",Table33[[#This Row],[Account Deposit Amount]]-Table33[[#This Row],[Account Withdrawl Amount]], )</f>
        <v>0</v>
      </c>
      <c r="V137" s="95">
        <f>IF(Table33[[#This Row],[Category]]="Other Expense",Table33[[#This Row],[Account Deposit Amount]]-Table33[[#This Row],[Account Withdrawl Amount]], )</f>
        <v>0</v>
      </c>
    </row>
    <row r="138" spans="1:22">
      <c r="A138" s="70"/>
      <c r="B138" s="64"/>
      <c r="C138" s="69"/>
      <c r="D138" s="111"/>
      <c r="E138" s="112"/>
      <c r="F138" s="113"/>
      <c r="G138" s="95">
        <f>$G$137+$E$138-$F$138</f>
        <v>0</v>
      </c>
      <c r="H138" s="70"/>
      <c r="I138" s="95">
        <f>IF(Table33[[#This Row],[Category]]="Fall Product",Table33[[#This Row],[Account Deposit Amount]]-Table33[[#This Row],[Account Withdrawl Amount]], )</f>
        <v>0</v>
      </c>
      <c r="J138" s="95">
        <f>IF(Table33[[#This Row],[Category]]="Cookies",Table33[[#This Row],[Account Deposit Amount]]-Table33[[#This Row],[Account Withdrawl Amount]], )</f>
        <v>0</v>
      </c>
      <c r="K138" s="95">
        <f>IF(Table33[[#This Row],[Category]]="Additional Money Earning Activities",Table33[[#This Row],[Account Deposit Amount]]-Table33[[#This Row],[Account Withdrawl Amount]], )</f>
        <v>0</v>
      </c>
      <c r="L138" s="95">
        <f>IF(Table33[[#This Row],[Category]]="Sponsorships",Table33[[#This Row],[Account Deposit Amount]]-Table33[[#This Row],[Account Withdrawl Amount]], )</f>
        <v>0</v>
      </c>
      <c r="M138" s="95">
        <f>IF(Table33[[#This Row],[Category]]="Troop Dues",Table33[[#This Row],[Account Deposit Amount]]-Table33[[#This Row],[Account Withdrawl Amount]], )</f>
        <v>0</v>
      </c>
      <c r="N138" s="95">
        <f>IF(Table33[[#This Row],[Category]]="Other Income",Table33[[#This Row],[Account Deposit Amount]]-Table33[[#This Row],[Account Withdrawl Amount]], )</f>
        <v>0</v>
      </c>
      <c r="O138" s="95">
        <f>IF(Table33[[#This Row],[Category]]="Registration",Table33[[#This Row],[Account Deposit Amount]]-Table33[[#This Row],[Account Withdrawl Amount]], )</f>
        <v>0</v>
      </c>
      <c r="P138" s="95">
        <f>IF(Table33[[#This Row],[Category]]="Insignia",Table33[[#This Row],[Account Deposit Amount]]-Table33[[#This Row],[Account Withdrawl Amount]], )</f>
        <v>0</v>
      </c>
      <c r="Q138" s="95">
        <f>IF(Table33[[#This Row],[Category]]="Activities/Program",Table33[[#This Row],[Account Deposit Amount]]-Table33[[#This Row],[Account Withdrawl Amount]], )</f>
        <v>0</v>
      </c>
      <c r="R138" s="95">
        <f>IF(Table33[[#This Row],[Category]]="Travel",Table33[[#This Row],[Account Deposit Amount]]-Table33[[#This Row],[Account Withdrawl Amount]], )</f>
        <v>0</v>
      </c>
      <c r="S138" s="95">
        <f>IF(Table33[[#This Row],[Category]]="Parties Food &amp; Beverages",Table33[[#This Row],[Account Deposit Amount]]-Table33[[#This Row],[Account Withdrawl Amount]], )</f>
        <v>0</v>
      </c>
      <c r="T138" s="95">
        <f>IF(Table33[[#This Row],[Category]]="Service Projects Donation",Table33[[#This Row],[Account Deposit Amount]]-Table33[[#This Row],[Account Withdrawl Amount]], )</f>
        <v>0</v>
      </c>
      <c r="U138" s="95">
        <f>IF(Table33[[#This Row],[Category]]="Cookie Debt",Table33[[#This Row],[Account Deposit Amount]]-Table33[[#This Row],[Account Withdrawl Amount]], )</f>
        <v>0</v>
      </c>
      <c r="V138" s="95">
        <f>IF(Table33[[#This Row],[Category]]="Other Expense",Table33[[#This Row],[Account Deposit Amount]]-Table33[[#This Row],[Account Withdrawl Amount]], )</f>
        <v>0</v>
      </c>
    </row>
    <row r="139" spans="1:22">
      <c r="A139" s="70"/>
      <c r="B139" s="64"/>
      <c r="C139" s="69"/>
      <c r="D139" s="111"/>
      <c r="E139" s="112"/>
      <c r="F139" s="113"/>
      <c r="G139" s="95">
        <f>$G$138+$E$139-$F$139</f>
        <v>0</v>
      </c>
      <c r="H139" s="70"/>
      <c r="I139" s="95">
        <f>IF(Table33[[#This Row],[Category]]="Fall Product",Table33[[#This Row],[Account Deposit Amount]]-Table33[[#This Row],[Account Withdrawl Amount]], )</f>
        <v>0</v>
      </c>
      <c r="J139" s="95">
        <f>IF(Table33[[#This Row],[Category]]="Cookies",Table33[[#This Row],[Account Deposit Amount]]-Table33[[#This Row],[Account Withdrawl Amount]], )</f>
        <v>0</v>
      </c>
      <c r="K139" s="95">
        <f>IF(Table33[[#This Row],[Category]]="Additional Money Earning Activities",Table33[[#This Row],[Account Deposit Amount]]-Table33[[#This Row],[Account Withdrawl Amount]], )</f>
        <v>0</v>
      </c>
      <c r="L139" s="95">
        <f>IF(Table33[[#This Row],[Category]]="Sponsorships",Table33[[#This Row],[Account Deposit Amount]]-Table33[[#This Row],[Account Withdrawl Amount]], )</f>
        <v>0</v>
      </c>
      <c r="M139" s="95">
        <f>IF(Table33[[#This Row],[Category]]="Troop Dues",Table33[[#This Row],[Account Deposit Amount]]-Table33[[#This Row],[Account Withdrawl Amount]], )</f>
        <v>0</v>
      </c>
      <c r="N139" s="95">
        <f>IF(Table33[[#This Row],[Category]]="Other Income",Table33[[#This Row],[Account Deposit Amount]]-Table33[[#This Row],[Account Withdrawl Amount]], )</f>
        <v>0</v>
      </c>
      <c r="O139" s="95">
        <f>IF(Table33[[#This Row],[Category]]="Registration",Table33[[#This Row],[Account Deposit Amount]]-Table33[[#This Row],[Account Withdrawl Amount]], )</f>
        <v>0</v>
      </c>
      <c r="P139" s="95">
        <f>IF(Table33[[#This Row],[Category]]="Insignia",Table33[[#This Row],[Account Deposit Amount]]-Table33[[#This Row],[Account Withdrawl Amount]], )</f>
        <v>0</v>
      </c>
      <c r="Q139" s="95">
        <f>IF(Table33[[#This Row],[Category]]="Activities/Program",Table33[[#This Row],[Account Deposit Amount]]-Table33[[#This Row],[Account Withdrawl Amount]], )</f>
        <v>0</v>
      </c>
      <c r="R139" s="95">
        <f>IF(Table33[[#This Row],[Category]]="Travel",Table33[[#This Row],[Account Deposit Amount]]-Table33[[#This Row],[Account Withdrawl Amount]], )</f>
        <v>0</v>
      </c>
      <c r="S139" s="95">
        <f>IF(Table33[[#This Row],[Category]]="Parties Food &amp; Beverages",Table33[[#This Row],[Account Deposit Amount]]-Table33[[#This Row],[Account Withdrawl Amount]], )</f>
        <v>0</v>
      </c>
      <c r="T139" s="95">
        <f>IF(Table33[[#This Row],[Category]]="Service Projects Donation",Table33[[#This Row],[Account Deposit Amount]]-Table33[[#This Row],[Account Withdrawl Amount]], )</f>
        <v>0</v>
      </c>
      <c r="U139" s="95">
        <f>IF(Table33[[#This Row],[Category]]="Cookie Debt",Table33[[#This Row],[Account Deposit Amount]]-Table33[[#This Row],[Account Withdrawl Amount]], )</f>
        <v>0</v>
      </c>
      <c r="V139" s="95">
        <f>IF(Table33[[#This Row],[Category]]="Other Expense",Table33[[#This Row],[Account Deposit Amount]]-Table33[[#This Row],[Account Withdrawl Amount]], )</f>
        <v>0</v>
      </c>
    </row>
    <row r="140" spans="1:22">
      <c r="A140" s="70"/>
      <c r="B140" s="64"/>
      <c r="C140" s="69"/>
      <c r="D140" s="111"/>
      <c r="E140" s="112"/>
      <c r="F140" s="113"/>
      <c r="G140" s="95">
        <f>$G$139+$E$140-$F$140</f>
        <v>0</v>
      </c>
      <c r="H140" s="70"/>
      <c r="I140" s="95">
        <f>IF(Table33[[#This Row],[Category]]="Fall Product",Table33[[#This Row],[Account Deposit Amount]]-Table33[[#This Row],[Account Withdrawl Amount]], )</f>
        <v>0</v>
      </c>
      <c r="J140" s="95">
        <f>IF(Table33[[#This Row],[Category]]="Cookies",Table33[[#This Row],[Account Deposit Amount]]-Table33[[#This Row],[Account Withdrawl Amount]], )</f>
        <v>0</v>
      </c>
      <c r="K140" s="95">
        <f>IF(Table33[[#This Row],[Category]]="Additional Money Earning Activities",Table33[[#This Row],[Account Deposit Amount]]-Table33[[#This Row],[Account Withdrawl Amount]], )</f>
        <v>0</v>
      </c>
      <c r="L140" s="95">
        <f>IF(Table33[[#This Row],[Category]]="Sponsorships",Table33[[#This Row],[Account Deposit Amount]]-Table33[[#This Row],[Account Withdrawl Amount]], )</f>
        <v>0</v>
      </c>
      <c r="M140" s="95">
        <f>IF(Table33[[#This Row],[Category]]="Troop Dues",Table33[[#This Row],[Account Deposit Amount]]-Table33[[#This Row],[Account Withdrawl Amount]], )</f>
        <v>0</v>
      </c>
      <c r="N140" s="95">
        <f>IF(Table33[[#This Row],[Category]]="Other Income",Table33[[#This Row],[Account Deposit Amount]]-Table33[[#This Row],[Account Withdrawl Amount]], )</f>
        <v>0</v>
      </c>
      <c r="O140" s="95">
        <f>IF(Table33[[#This Row],[Category]]="Registration",Table33[[#This Row],[Account Deposit Amount]]-Table33[[#This Row],[Account Withdrawl Amount]], )</f>
        <v>0</v>
      </c>
      <c r="P140" s="95">
        <f>IF(Table33[[#This Row],[Category]]="Insignia",Table33[[#This Row],[Account Deposit Amount]]-Table33[[#This Row],[Account Withdrawl Amount]], )</f>
        <v>0</v>
      </c>
      <c r="Q140" s="95">
        <f>IF(Table33[[#This Row],[Category]]="Activities/Program",Table33[[#This Row],[Account Deposit Amount]]-Table33[[#This Row],[Account Withdrawl Amount]], )</f>
        <v>0</v>
      </c>
      <c r="R140" s="95">
        <f>IF(Table33[[#This Row],[Category]]="Travel",Table33[[#This Row],[Account Deposit Amount]]-Table33[[#This Row],[Account Withdrawl Amount]], )</f>
        <v>0</v>
      </c>
      <c r="S140" s="95">
        <f>IF(Table33[[#This Row],[Category]]="Parties Food &amp; Beverages",Table33[[#This Row],[Account Deposit Amount]]-Table33[[#This Row],[Account Withdrawl Amount]], )</f>
        <v>0</v>
      </c>
      <c r="T140" s="95">
        <f>IF(Table33[[#This Row],[Category]]="Service Projects Donation",Table33[[#This Row],[Account Deposit Amount]]-Table33[[#This Row],[Account Withdrawl Amount]], )</f>
        <v>0</v>
      </c>
      <c r="U140" s="95">
        <f>IF(Table33[[#This Row],[Category]]="Cookie Debt",Table33[[#This Row],[Account Deposit Amount]]-Table33[[#This Row],[Account Withdrawl Amount]], )</f>
        <v>0</v>
      </c>
      <c r="V140" s="95">
        <f>IF(Table33[[#This Row],[Category]]="Other Expense",Table33[[#This Row],[Account Deposit Amount]]-Table33[[#This Row],[Account Withdrawl Amount]], )</f>
        <v>0</v>
      </c>
    </row>
    <row r="141" spans="1:22">
      <c r="A141" s="70"/>
      <c r="B141" s="64"/>
      <c r="C141" s="69"/>
      <c r="D141" s="111"/>
      <c r="E141" s="112"/>
      <c r="F141" s="113"/>
      <c r="G141" s="95">
        <f>$G$140+$E$141-$F$141</f>
        <v>0</v>
      </c>
      <c r="H141" s="70"/>
      <c r="I141" s="95">
        <f>IF(Table33[[#This Row],[Category]]="Fall Product",Table33[[#This Row],[Account Deposit Amount]]-Table33[[#This Row],[Account Withdrawl Amount]], )</f>
        <v>0</v>
      </c>
      <c r="J141" s="95">
        <f>IF(Table33[[#This Row],[Category]]="Cookies",Table33[[#This Row],[Account Deposit Amount]]-Table33[[#This Row],[Account Withdrawl Amount]], )</f>
        <v>0</v>
      </c>
      <c r="K141" s="95">
        <f>IF(Table33[[#This Row],[Category]]="Additional Money Earning Activities",Table33[[#This Row],[Account Deposit Amount]]-Table33[[#This Row],[Account Withdrawl Amount]], )</f>
        <v>0</v>
      </c>
      <c r="L141" s="95">
        <f>IF(Table33[[#This Row],[Category]]="Sponsorships",Table33[[#This Row],[Account Deposit Amount]]-Table33[[#This Row],[Account Withdrawl Amount]], )</f>
        <v>0</v>
      </c>
      <c r="M141" s="95">
        <f>IF(Table33[[#This Row],[Category]]="Troop Dues",Table33[[#This Row],[Account Deposit Amount]]-Table33[[#This Row],[Account Withdrawl Amount]], )</f>
        <v>0</v>
      </c>
      <c r="N141" s="95">
        <f>IF(Table33[[#This Row],[Category]]="Other Income",Table33[[#This Row],[Account Deposit Amount]]-Table33[[#This Row],[Account Withdrawl Amount]], )</f>
        <v>0</v>
      </c>
      <c r="O141" s="95">
        <f>IF(Table33[[#This Row],[Category]]="Registration",Table33[[#This Row],[Account Deposit Amount]]-Table33[[#This Row],[Account Withdrawl Amount]], )</f>
        <v>0</v>
      </c>
      <c r="P141" s="95">
        <f>IF(Table33[[#This Row],[Category]]="Insignia",Table33[[#This Row],[Account Deposit Amount]]-Table33[[#This Row],[Account Withdrawl Amount]], )</f>
        <v>0</v>
      </c>
      <c r="Q141" s="95">
        <f>IF(Table33[[#This Row],[Category]]="Activities/Program",Table33[[#This Row],[Account Deposit Amount]]-Table33[[#This Row],[Account Withdrawl Amount]], )</f>
        <v>0</v>
      </c>
      <c r="R141" s="95">
        <f>IF(Table33[[#This Row],[Category]]="Travel",Table33[[#This Row],[Account Deposit Amount]]-Table33[[#This Row],[Account Withdrawl Amount]], )</f>
        <v>0</v>
      </c>
      <c r="S141" s="95">
        <f>IF(Table33[[#This Row],[Category]]="Parties Food &amp; Beverages",Table33[[#This Row],[Account Deposit Amount]]-Table33[[#This Row],[Account Withdrawl Amount]], )</f>
        <v>0</v>
      </c>
      <c r="T141" s="95">
        <f>IF(Table33[[#This Row],[Category]]="Service Projects Donation",Table33[[#This Row],[Account Deposit Amount]]-Table33[[#This Row],[Account Withdrawl Amount]], )</f>
        <v>0</v>
      </c>
      <c r="U141" s="95">
        <f>IF(Table33[[#This Row],[Category]]="Cookie Debt",Table33[[#This Row],[Account Deposit Amount]]-Table33[[#This Row],[Account Withdrawl Amount]], )</f>
        <v>0</v>
      </c>
      <c r="V141" s="95">
        <f>IF(Table33[[#This Row],[Category]]="Other Expense",Table33[[#This Row],[Account Deposit Amount]]-Table33[[#This Row],[Account Withdrawl Amount]], )</f>
        <v>0</v>
      </c>
    </row>
    <row r="142" spans="1:22">
      <c r="A142" s="70"/>
      <c r="B142" s="64"/>
      <c r="C142" s="69"/>
      <c r="D142" s="111"/>
      <c r="E142" s="112"/>
      <c r="F142" s="113"/>
      <c r="G142" s="95">
        <f>$G$141+$E$142-$F$142</f>
        <v>0</v>
      </c>
      <c r="H142" s="70"/>
      <c r="I142" s="95">
        <f>IF(Table33[[#This Row],[Category]]="Fall Product",Table33[[#This Row],[Account Deposit Amount]]-Table33[[#This Row],[Account Withdrawl Amount]], )</f>
        <v>0</v>
      </c>
      <c r="J142" s="95">
        <f>IF(Table33[[#This Row],[Category]]="Cookies",Table33[[#This Row],[Account Deposit Amount]]-Table33[[#This Row],[Account Withdrawl Amount]], )</f>
        <v>0</v>
      </c>
      <c r="K142" s="95">
        <f>IF(Table33[[#This Row],[Category]]="Additional Money Earning Activities",Table33[[#This Row],[Account Deposit Amount]]-Table33[[#This Row],[Account Withdrawl Amount]], )</f>
        <v>0</v>
      </c>
      <c r="L142" s="95">
        <f>IF(Table33[[#This Row],[Category]]="Sponsorships",Table33[[#This Row],[Account Deposit Amount]]-Table33[[#This Row],[Account Withdrawl Amount]], )</f>
        <v>0</v>
      </c>
      <c r="M142" s="95">
        <f>IF(Table33[[#This Row],[Category]]="Troop Dues",Table33[[#This Row],[Account Deposit Amount]]-Table33[[#This Row],[Account Withdrawl Amount]], )</f>
        <v>0</v>
      </c>
      <c r="N142" s="95">
        <f>IF(Table33[[#This Row],[Category]]="Other Income",Table33[[#This Row],[Account Deposit Amount]]-Table33[[#This Row],[Account Withdrawl Amount]], )</f>
        <v>0</v>
      </c>
      <c r="O142" s="95">
        <f>IF(Table33[[#This Row],[Category]]="Registration",Table33[[#This Row],[Account Deposit Amount]]-Table33[[#This Row],[Account Withdrawl Amount]], )</f>
        <v>0</v>
      </c>
      <c r="P142" s="95">
        <f>IF(Table33[[#This Row],[Category]]="Insignia",Table33[[#This Row],[Account Deposit Amount]]-Table33[[#This Row],[Account Withdrawl Amount]], )</f>
        <v>0</v>
      </c>
      <c r="Q142" s="95">
        <f>IF(Table33[[#This Row],[Category]]="Activities/Program",Table33[[#This Row],[Account Deposit Amount]]-Table33[[#This Row],[Account Withdrawl Amount]], )</f>
        <v>0</v>
      </c>
      <c r="R142" s="95">
        <f>IF(Table33[[#This Row],[Category]]="Travel",Table33[[#This Row],[Account Deposit Amount]]-Table33[[#This Row],[Account Withdrawl Amount]], )</f>
        <v>0</v>
      </c>
      <c r="S142" s="95">
        <f>IF(Table33[[#This Row],[Category]]="Parties Food &amp; Beverages",Table33[[#This Row],[Account Deposit Amount]]-Table33[[#This Row],[Account Withdrawl Amount]], )</f>
        <v>0</v>
      </c>
      <c r="T142" s="95">
        <f>IF(Table33[[#This Row],[Category]]="Service Projects Donation",Table33[[#This Row],[Account Deposit Amount]]-Table33[[#This Row],[Account Withdrawl Amount]], )</f>
        <v>0</v>
      </c>
      <c r="U142" s="95">
        <f>IF(Table33[[#This Row],[Category]]="Cookie Debt",Table33[[#This Row],[Account Deposit Amount]]-Table33[[#This Row],[Account Withdrawl Amount]], )</f>
        <v>0</v>
      </c>
      <c r="V142" s="95">
        <f>IF(Table33[[#This Row],[Category]]="Other Expense",Table33[[#This Row],[Account Deposit Amount]]-Table33[[#This Row],[Account Withdrawl Amount]], )</f>
        <v>0</v>
      </c>
    </row>
    <row r="143" spans="1:22">
      <c r="A143" s="70"/>
      <c r="B143" s="64"/>
      <c r="C143" s="69"/>
      <c r="D143" s="111"/>
      <c r="E143" s="112"/>
      <c r="F143" s="113"/>
      <c r="G143" s="95">
        <f>$G$142+$E$143-$F$143</f>
        <v>0</v>
      </c>
      <c r="H143" s="70"/>
      <c r="I143" s="95">
        <f>IF(Table33[[#This Row],[Category]]="Fall Product",Table33[[#This Row],[Account Deposit Amount]]-Table33[[#This Row],[Account Withdrawl Amount]], )</f>
        <v>0</v>
      </c>
      <c r="J143" s="95">
        <f>IF(Table33[[#This Row],[Category]]="Cookies",Table33[[#This Row],[Account Deposit Amount]]-Table33[[#This Row],[Account Withdrawl Amount]], )</f>
        <v>0</v>
      </c>
      <c r="K143" s="95">
        <f>IF(Table33[[#This Row],[Category]]="Additional Money Earning Activities",Table33[[#This Row],[Account Deposit Amount]]-Table33[[#This Row],[Account Withdrawl Amount]], )</f>
        <v>0</v>
      </c>
      <c r="L143" s="95">
        <f>IF(Table33[[#This Row],[Category]]="Sponsorships",Table33[[#This Row],[Account Deposit Amount]]-Table33[[#This Row],[Account Withdrawl Amount]], )</f>
        <v>0</v>
      </c>
      <c r="M143" s="95">
        <f>IF(Table33[[#This Row],[Category]]="Troop Dues",Table33[[#This Row],[Account Deposit Amount]]-Table33[[#This Row],[Account Withdrawl Amount]], )</f>
        <v>0</v>
      </c>
      <c r="N143" s="95">
        <f>IF(Table33[[#This Row],[Category]]="Other Income",Table33[[#This Row],[Account Deposit Amount]]-Table33[[#This Row],[Account Withdrawl Amount]], )</f>
        <v>0</v>
      </c>
      <c r="O143" s="95">
        <f>IF(Table33[[#This Row],[Category]]="Registration",Table33[[#This Row],[Account Deposit Amount]]-Table33[[#This Row],[Account Withdrawl Amount]], )</f>
        <v>0</v>
      </c>
      <c r="P143" s="95">
        <f>IF(Table33[[#This Row],[Category]]="Insignia",Table33[[#This Row],[Account Deposit Amount]]-Table33[[#This Row],[Account Withdrawl Amount]], )</f>
        <v>0</v>
      </c>
      <c r="Q143" s="95">
        <f>IF(Table33[[#This Row],[Category]]="Activities/Program",Table33[[#This Row],[Account Deposit Amount]]-Table33[[#This Row],[Account Withdrawl Amount]], )</f>
        <v>0</v>
      </c>
      <c r="R143" s="95">
        <f>IF(Table33[[#This Row],[Category]]="Travel",Table33[[#This Row],[Account Deposit Amount]]-Table33[[#This Row],[Account Withdrawl Amount]], )</f>
        <v>0</v>
      </c>
      <c r="S143" s="95">
        <f>IF(Table33[[#This Row],[Category]]="Parties Food &amp; Beverages",Table33[[#This Row],[Account Deposit Amount]]-Table33[[#This Row],[Account Withdrawl Amount]], )</f>
        <v>0</v>
      </c>
      <c r="T143" s="95">
        <f>IF(Table33[[#This Row],[Category]]="Service Projects Donation",Table33[[#This Row],[Account Deposit Amount]]-Table33[[#This Row],[Account Withdrawl Amount]], )</f>
        <v>0</v>
      </c>
      <c r="U143" s="95">
        <f>IF(Table33[[#This Row],[Category]]="Cookie Debt",Table33[[#This Row],[Account Deposit Amount]]-Table33[[#This Row],[Account Withdrawl Amount]], )</f>
        <v>0</v>
      </c>
      <c r="V143" s="95">
        <f>IF(Table33[[#This Row],[Category]]="Other Expense",Table33[[#This Row],[Account Deposit Amount]]-Table33[[#This Row],[Account Withdrawl Amount]], )</f>
        <v>0</v>
      </c>
    </row>
    <row r="144" spans="1:22">
      <c r="A144" s="70"/>
      <c r="B144" s="64"/>
      <c r="C144" s="69"/>
      <c r="D144" s="111"/>
      <c r="E144" s="112"/>
      <c r="F144" s="113"/>
      <c r="G144" s="95">
        <f>$G$143+$E$144-$F$144</f>
        <v>0</v>
      </c>
      <c r="H144" s="70"/>
      <c r="I144" s="95">
        <f>IF(Table33[[#This Row],[Category]]="Fall Product",Table33[[#This Row],[Account Deposit Amount]]-Table33[[#This Row],[Account Withdrawl Amount]], )</f>
        <v>0</v>
      </c>
      <c r="J144" s="95">
        <f>IF(Table33[[#This Row],[Category]]="Cookies",Table33[[#This Row],[Account Deposit Amount]]-Table33[[#This Row],[Account Withdrawl Amount]], )</f>
        <v>0</v>
      </c>
      <c r="K144" s="95">
        <f>IF(Table33[[#This Row],[Category]]="Additional Money Earning Activities",Table33[[#This Row],[Account Deposit Amount]]-Table33[[#This Row],[Account Withdrawl Amount]], )</f>
        <v>0</v>
      </c>
      <c r="L144" s="95">
        <f>IF(Table33[[#This Row],[Category]]="Sponsorships",Table33[[#This Row],[Account Deposit Amount]]-Table33[[#This Row],[Account Withdrawl Amount]], )</f>
        <v>0</v>
      </c>
      <c r="M144" s="95">
        <f>IF(Table33[[#This Row],[Category]]="Troop Dues",Table33[[#This Row],[Account Deposit Amount]]-Table33[[#This Row],[Account Withdrawl Amount]], )</f>
        <v>0</v>
      </c>
      <c r="N144" s="95">
        <f>IF(Table33[[#This Row],[Category]]="Other Income",Table33[[#This Row],[Account Deposit Amount]]-Table33[[#This Row],[Account Withdrawl Amount]], )</f>
        <v>0</v>
      </c>
      <c r="O144" s="95">
        <f>IF(Table33[[#This Row],[Category]]="Registration",Table33[[#This Row],[Account Deposit Amount]]-Table33[[#This Row],[Account Withdrawl Amount]], )</f>
        <v>0</v>
      </c>
      <c r="P144" s="95">
        <f>IF(Table33[[#This Row],[Category]]="Insignia",Table33[[#This Row],[Account Deposit Amount]]-Table33[[#This Row],[Account Withdrawl Amount]], )</f>
        <v>0</v>
      </c>
      <c r="Q144" s="95">
        <f>IF(Table33[[#This Row],[Category]]="Activities/Program",Table33[[#This Row],[Account Deposit Amount]]-Table33[[#This Row],[Account Withdrawl Amount]], )</f>
        <v>0</v>
      </c>
      <c r="R144" s="95">
        <f>IF(Table33[[#This Row],[Category]]="Travel",Table33[[#This Row],[Account Deposit Amount]]-Table33[[#This Row],[Account Withdrawl Amount]], )</f>
        <v>0</v>
      </c>
      <c r="S144" s="95">
        <f>IF(Table33[[#This Row],[Category]]="Parties Food &amp; Beverages",Table33[[#This Row],[Account Deposit Amount]]-Table33[[#This Row],[Account Withdrawl Amount]], )</f>
        <v>0</v>
      </c>
      <c r="T144" s="95">
        <f>IF(Table33[[#This Row],[Category]]="Service Projects Donation",Table33[[#This Row],[Account Deposit Amount]]-Table33[[#This Row],[Account Withdrawl Amount]], )</f>
        <v>0</v>
      </c>
      <c r="U144" s="95">
        <f>IF(Table33[[#This Row],[Category]]="Cookie Debt",Table33[[#This Row],[Account Deposit Amount]]-Table33[[#This Row],[Account Withdrawl Amount]], )</f>
        <v>0</v>
      </c>
      <c r="V144" s="95">
        <f>IF(Table33[[#This Row],[Category]]="Other Expense",Table33[[#This Row],[Account Deposit Amount]]-Table33[[#This Row],[Account Withdrawl Amount]], )</f>
        <v>0</v>
      </c>
    </row>
    <row r="145" spans="1:22">
      <c r="A145" s="70"/>
      <c r="B145" s="64"/>
      <c r="C145" s="69"/>
      <c r="D145" s="111"/>
      <c r="E145" s="112"/>
      <c r="F145" s="113"/>
      <c r="G145" s="95">
        <f>$G$144+$E$145-$F$145</f>
        <v>0</v>
      </c>
      <c r="H145" s="70"/>
      <c r="I145" s="95">
        <f>IF(Table33[[#This Row],[Category]]="Fall Product",Table33[[#This Row],[Account Deposit Amount]]-Table33[[#This Row],[Account Withdrawl Amount]], )</f>
        <v>0</v>
      </c>
      <c r="J145" s="95">
        <f>IF(Table33[[#This Row],[Category]]="Cookies",Table33[[#This Row],[Account Deposit Amount]]-Table33[[#This Row],[Account Withdrawl Amount]], )</f>
        <v>0</v>
      </c>
      <c r="K145" s="95">
        <f>IF(Table33[[#This Row],[Category]]="Additional Money Earning Activities",Table33[[#This Row],[Account Deposit Amount]]-Table33[[#This Row],[Account Withdrawl Amount]], )</f>
        <v>0</v>
      </c>
      <c r="L145" s="95">
        <f>IF(Table33[[#This Row],[Category]]="Sponsorships",Table33[[#This Row],[Account Deposit Amount]]-Table33[[#This Row],[Account Withdrawl Amount]], )</f>
        <v>0</v>
      </c>
      <c r="M145" s="95">
        <f>IF(Table33[[#This Row],[Category]]="Troop Dues",Table33[[#This Row],[Account Deposit Amount]]-Table33[[#This Row],[Account Withdrawl Amount]], )</f>
        <v>0</v>
      </c>
      <c r="N145" s="95">
        <f>IF(Table33[[#This Row],[Category]]="Other Income",Table33[[#This Row],[Account Deposit Amount]]-Table33[[#This Row],[Account Withdrawl Amount]], )</f>
        <v>0</v>
      </c>
      <c r="O145" s="95">
        <f>IF(Table33[[#This Row],[Category]]="Registration",Table33[[#This Row],[Account Deposit Amount]]-Table33[[#This Row],[Account Withdrawl Amount]], )</f>
        <v>0</v>
      </c>
      <c r="P145" s="95">
        <f>IF(Table33[[#This Row],[Category]]="Insignia",Table33[[#This Row],[Account Deposit Amount]]-Table33[[#This Row],[Account Withdrawl Amount]], )</f>
        <v>0</v>
      </c>
      <c r="Q145" s="95">
        <f>IF(Table33[[#This Row],[Category]]="Activities/Program",Table33[[#This Row],[Account Deposit Amount]]-Table33[[#This Row],[Account Withdrawl Amount]], )</f>
        <v>0</v>
      </c>
      <c r="R145" s="95">
        <f>IF(Table33[[#This Row],[Category]]="Travel",Table33[[#This Row],[Account Deposit Amount]]-Table33[[#This Row],[Account Withdrawl Amount]], )</f>
        <v>0</v>
      </c>
      <c r="S145" s="95">
        <f>IF(Table33[[#This Row],[Category]]="Parties Food &amp; Beverages",Table33[[#This Row],[Account Deposit Amount]]-Table33[[#This Row],[Account Withdrawl Amount]], )</f>
        <v>0</v>
      </c>
      <c r="T145" s="95">
        <f>IF(Table33[[#This Row],[Category]]="Service Projects Donation",Table33[[#This Row],[Account Deposit Amount]]-Table33[[#This Row],[Account Withdrawl Amount]], )</f>
        <v>0</v>
      </c>
      <c r="U145" s="95">
        <f>IF(Table33[[#This Row],[Category]]="Cookie Debt",Table33[[#This Row],[Account Deposit Amount]]-Table33[[#This Row],[Account Withdrawl Amount]], )</f>
        <v>0</v>
      </c>
      <c r="V145" s="95">
        <f>IF(Table33[[#This Row],[Category]]="Other Expense",Table33[[#This Row],[Account Deposit Amount]]-Table33[[#This Row],[Account Withdrawl Amount]], )</f>
        <v>0</v>
      </c>
    </row>
    <row r="146" spans="1:22">
      <c r="A146" s="70"/>
      <c r="B146" s="64"/>
      <c r="C146" s="69"/>
      <c r="D146" s="111"/>
      <c r="E146" s="112"/>
      <c r="F146" s="113"/>
      <c r="G146" s="95">
        <f>$G$145+$E$146-$F$146</f>
        <v>0</v>
      </c>
      <c r="H146" s="70"/>
      <c r="I146" s="95">
        <f>IF(Table33[[#This Row],[Category]]="Fall Product",Table33[[#This Row],[Account Deposit Amount]]-Table33[[#This Row],[Account Withdrawl Amount]], )</f>
        <v>0</v>
      </c>
      <c r="J146" s="95">
        <f>IF(Table33[[#This Row],[Category]]="Cookies",Table33[[#This Row],[Account Deposit Amount]]-Table33[[#This Row],[Account Withdrawl Amount]], )</f>
        <v>0</v>
      </c>
      <c r="K146" s="95">
        <f>IF(Table33[[#This Row],[Category]]="Additional Money Earning Activities",Table33[[#This Row],[Account Deposit Amount]]-Table33[[#This Row],[Account Withdrawl Amount]], )</f>
        <v>0</v>
      </c>
      <c r="L146" s="95">
        <f>IF(Table33[[#This Row],[Category]]="Sponsorships",Table33[[#This Row],[Account Deposit Amount]]-Table33[[#This Row],[Account Withdrawl Amount]], )</f>
        <v>0</v>
      </c>
      <c r="M146" s="95">
        <f>IF(Table33[[#This Row],[Category]]="Troop Dues",Table33[[#This Row],[Account Deposit Amount]]-Table33[[#This Row],[Account Withdrawl Amount]], )</f>
        <v>0</v>
      </c>
      <c r="N146" s="95">
        <f>IF(Table33[[#This Row],[Category]]="Other Income",Table33[[#This Row],[Account Deposit Amount]]-Table33[[#This Row],[Account Withdrawl Amount]], )</f>
        <v>0</v>
      </c>
      <c r="O146" s="95">
        <f>IF(Table33[[#This Row],[Category]]="Registration",Table33[[#This Row],[Account Deposit Amount]]-Table33[[#This Row],[Account Withdrawl Amount]], )</f>
        <v>0</v>
      </c>
      <c r="P146" s="95">
        <f>IF(Table33[[#This Row],[Category]]="Insignia",Table33[[#This Row],[Account Deposit Amount]]-Table33[[#This Row],[Account Withdrawl Amount]], )</f>
        <v>0</v>
      </c>
      <c r="Q146" s="95">
        <f>IF(Table33[[#This Row],[Category]]="Activities/Program",Table33[[#This Row],[Account Deposit Amount]]-Table33[[#This Row],[Account Withdrawl Amount]], )</f>
        <v>0</v>
      </c>
      <c r="R146" s="95">
        <f>IF(Table33[[#This Row],[Category]]="Travel",Table33[[#This Row],[Account Deposit Amount]]-Table33[[#This Row],[Account Withdrawl Amount]], )</f>
        <v>0</v>
      </c>
      <c r="S146" s="95">
        <f>IF(Table33[[#This Row],[Category]]="Parties Food &amp; Beverages",Table33[[#This Row],[Account Deposit Amount]]-Table33[[#This Row],[Account Withdrawl Amount]], )</f>
        <v>0</v>
      </c>
      <c r="T146" s="95">
        <f>IF(Table33[[#This Row],[Category]]="Service Projects Donation",Table33[[#This Row],[Account Deposit Amount]]-Table33[[#This Row],[Account Withdrawl Amount]], )</f>
        <v>0</v>
      </c>
      <c r="U146" s="95">
        <f>IF(Table33[[#This Row],[Category]]="Cookie Debt",Table33[[#This Row],[Account Deposit Amount]]-Table33[[#This Row],[Account Withdrawl Amount]], )</f>
        <v>0</v>
      </c>
      <c r="V146" s="95">
        <f>IF(Table33[[#This Row],[Category]]="Other Expense",Table33[[#This Row],[Account Deposit Amount]]-Table33[[#This Row],[Account Withdrawl Amount]], )</f>
        <v>0</v>
      </c>
    </row>
    <row r="147" spans="1:22">
      <c r="A147" s="70"/>
      <c r="B147" s="64"/>
      <c r="C147" s="69"/>
      <c r="D147" s="111"/>
      <c r="E147" s="112"/>
      <c r="F147" s="113"/>
      <c r="G147" s="95">
        <f>$G$146+$E$147-$F$147</f>
        <v>0</v>
      </c>
      <c r="H147" s="70"/>
      <c r="I147" s="95">
        <f>IF(Table33[[#This Row],[Category]]="Fall Product",Table33[[#This Row],[Account Deposit Amount]]-Table33[[#This Row],[Account Withdrawl Amount]], )</f>
        <v>0</v>
      </c>
      <c r="J147" s="95">
        <f>IF(Table33[[#This Row],[Category]]="Cookies",Table33[[#This Row],[Account Deposit Amount]]-Table33[[#This Row],[Account Withdrawl Amount]], )</f>
        <v>0</v>
      </c>
      <c r="K147" s="95">
        <f>IF(Table33[[#This Row],[Category]]="Additional Money Earning Activities",Table33[[#This Row],[Account Deposit Amount]]-Table33[[#This Row],[Account Withdrawl Amount]], )</f>
        <v>0</v>
      </c>
      <c r="L147" s="95">
        <f>IF(Table33[[#This Row],[Category]]="Sponsorships",Table33[[#This Row],[Account Deposit Amount]]-Table33[[#This Row],[Account Withdrawl Amount]], )</f>
        <v>0</v>
      </c>
      <c r="M147" s="95">
        <f>IF(Table33[[#This Row],[Category]]="Troop Dues",Table33[[#This Row],[Account Deposit Amount]]-Table33[[#This Row],[Account Withdrawl Amount]], )</f>
        <v>0</v>
      </c>
      <c r="N147" s="95">
        <f>IF(Table33[[#This Row],[Category]]="Other Income",Table33[[#This Row],[Account Deposit Amount]]-Table33[[#This Row],[Account Withdrawl Amount]], )</f>
        <v>0</v>
      </c>
      <c r="O147" s="95">
        <f>IF(Table33[[#This Row],[Category]]="Registration",Table33[[#This Row],[Account Deposit Amount]]-Table33[[#This Row],[Account Withdrawl Amount]], )</f>
        <v>0</v>
      </c>
      <c r="P147" s="95">
        <f>IF(Table33[[#This Row],[Category]]="Insignia",Table33[[#This Row],[Account Deposit Amount]]-Table33[[#This Row],[Account Withdrawl Amount]], )</f>
        <v>0</v>
      </c>
      <c r="Q147" s="95">
        <f>IF(Table33[[#This Row],[Category]]="Activities/Program",Table33[[#This Row],[Account Deposit Amount]]-Table33[[#This Row],[Account Withdrawl Amount]], )</f>
        <v>0</v>
      </c>
      <c r="R147" s="95">
        <f>IF(Table33[[#This Row],[Category]]="Travel",Table33[[#This Row],[Account Deposit Amount]]-Table33[[#This Row],[Account Withdrawl Amount]], )</f>
        <v>0</v>
      </c>
      <c r="S147" s="95">
        <f>IF(Table33[[#This Row],[Category]]="Parties Food &amp; Beverages",Table33[[#This Row],[Account Deposit Amount]]-Table33[[#This Row],[Account Withdrawl Amount]], )</f>
        <v>0</v>
      </c>
      <c r="T147" s="95">
        <f>IF(Table33[[#This Row],[Category]]="Service Projects Donation",Table33[[#This Row],[Account Deposit Amount]]-Table33[[#This Row],[Account Withdrawl Amount]], )</f>
        <v>0</v>
      </c>
      <c r="U147" s="95">
        <f>IF(Table33[[#This Row],[Category]]="Cookie Debt",Table33[[#This Row],[Account Deposit Amount]]-Table33[[#This Row],[Account Withdrawl Amount]], )</f>
        <v>0</v>
      </c>
      <c r="V147" s="95">
        <f>IF(Table33[[#This Row],[Category]]="Other Expense",Table33[[#This Row],[Account Deposit Amount]]-Table33[[#This Row],[Account Withdrawl Amount]], )</f>
        <v>0</v>
      </c>
    </row>
    <row r="148" spans="1:22">
      <c r="A148" s="70"/>
      <c r="B148" s="64"/>
      <c r="C148" s="69"/>
      <c r="D148" s="111"/>
      <c r="E148" s="112"/>
      <c r="F148" s="113"/>
      <c r="G148" s="95">
        <f>$G$147+$E$148-$F$148</f>
        <v>0</v>
      </c>
      <c r="H148" s="70"/>
      <c r="I148" s="95">
        <f>IF(Table33[[#This Row],[Category]]="Fall Product",Table33[[#This Row],[Account Deposit Amount]]-Table33[[#This Row],[Account Withdrawl Amount]], )</f>
        <v>0</v>
      </c>
      <c r="J148" s="95">
        <f>IF(Table33[[#This Row],[Category]]="Cookies",Table33[[#This Row],[Account Deposit Amount]]-Table33[[#This Row],[Account Withdrawl Amount]], )</f>
        <v>0</v>
      </c>
      <c r="K148" s="95">
        <f>IF(Table33[[#This Row],[Category]]="Additional Money Earning Activities",Table33[[#This Row],[Account Deposit Amount]]-Table33[[#This Row],[Account Withdrawl Amount]], )</f>
        <v>0</v>
      </c>
      <c r="L148" s="95">
        <f>IF(Table33[[#This Row],[Category]]="Sponsorships",Table33[[#This Row],[Account Deposit Amount]]-Table33[[#This Row],[Account Withdrawl Amount]], )</f>
        <v>0</v>
      </c>
      <c r="M148" s="95">
        <f>IF(Table33[[#This Row],[Category]]="Troop Dues",Table33[[#This Row],[Account Deposit Amount]]-Table33[[#This Row],[Account Withdrawl Amount]], )</f>
        <v>0</v>
      </c>
      <c r="N148" s="95">
        <f>IF(Table33[[#This Row],[Category]]="Other Income",Table33[[#This Row],[Account Deposit Amount]]-Table33[[#This Row],[Account Withdrawl Amount]], )</f>
        <v>0</v>
      </c>
      <c r="O148" s="95">
        <f>IF(Table33[[#This Row],[Category]]="Registration",Table33[[#This Row],[Account Deposit Amount]]-Table33[[#This Row],[Account Withdrawl Amount]], )</f>
        <v>0</v>
      </c>
      <c r="P148" s="95">
        <f>IF(Table33[[#This Row],[Category]]="Insignia",Table33[[#This Row],[Account Deposit Amount]]-Table33[[#This Row],[Account Withdrawl Amount]], )</f>
        <v>0</v>
      </c>
      <c r="Q148" s="95">
        <f>IF(Table33[[#This Row],[Category]]="Activities/Program",Table33[[#This Row],[Account Deposit Amount]]-Table33[[#This Row],[Account Withdrawl Amount]], )</f>
        <v>0</v>
      </c>
      <c r="R148" s="95">
        <f>IF(Table33[[#This Row],[Category]]="Travel",Table33[[#This Row],[Account Deposit Amount]]-Table33[[#This Row],[Account Withdrawl Amount]], )</f>
        <v>0</v>
      </c>
      <c r="S148" s="95">
        <f>IF(Table33[[#This Row],[Category]]="Parties Food &amp; Beverages",Table33[[#This Row],[Account Deposit Amount]]-Table33[[#This Row],[Account Withdrawl Amount]], )</f>
        <v>0</v>
      </c>
      <c r="T148" s="95">
        <f>IF(Table33[[#This Row],[Category]]="Service Projects Donation",Table33[[#This Row],[Account Deposit Amount]]-Table33[[#This Row],[Account Withdrawl Amount]], )</f>
        <v>0</v>
      </c>
      <c r="U148" s="95">
        <f>IF(Table33[[#This Row],[Category]]="Cookie Debt",Table33[[#This Row],[Account Deposit Amount]]-Table33[[#This Row],[Account Withdrawl Amount]], )</f>
        <v>0</v>
      </c>
      <c r="V148" s="95">
        <f>IF(Table33[[#This Row],[Category]]="Other Expense",Table33[[#This Row],[Account Deposit Amount]]-Table33[[#This Row],[Account Withdrawl Amount]], )</f>
        <v>0</v>
      </c>
    </row>
    <row r="149" spans="1:22">
      <c r="A149" s="70"/>
      <c r="B149" s="64"/>
      <c r="C149" s="69"/>
      <c r="D149" s="111"/>
      <c r="E149" s="112"/>
      <c r="F149" s="113"/>
      <c r="G149" s="95">
        <f>$G$148+$E$149-$F$149</f>
        <v>0</v>
      </c>
      <c r="H149" s="70"/>
      <c r="I149" s="95">
        <f>IF(Table33[[#This Row],[Category]]="Fall Product",Table33[[#This Row],[Account Deposit Amount]]-Table33[[#This Row],[Account Withdrawl Amount]], )</f>
        <v>0</v>
      </c>
      <c r="J149" s="95">
        <f>IF(Table33[[#This Row],[Category]]="Cookies",Table33[[#This Row],[Account Deposit Amount]]-Table33[[#This Row],[Account Withdrawl Amount]], )</f>
        <v>0</v>
      </c>
      <c r="K149" s="95">
        <f>IF(Table33[[#This Row],[Category]]="Additional Money Earning Activities",Table33[[#This Row],[Account Deposit Amount]]-Table33[[#This Row],[Account Withdrawl Amount]], )</f>
        <v>0</v>
      </c>
      <c r="L149" s="95">
        <f>IF(Table33[[#This Row],[Category]]="Sponsorships",Table33[[#This Row],[Account Deposit Amount]]-Table33[[#This Row],[Account Withdrawl Amount]], )</f>
        <v>0</v>
      </c>
      <c r="M149" s="95">
        <f>IF(Table33[[#This Row],[Category]]="Troop Dues",Table33[[#This Row],[Account Deposit Amount]]-Table33[[#This Row],[Account Withdrawl Amount]], )</f>
        <v>0</v>
      </c>
      <c r="N149" s="95">
        <f>IF(Table33[[#This Row],[Category]]="Other Income",Table33[[#This Row],[Account Deposit Amount]]-Table33[[#This Row],[Account Withdrawl Amount]], )</f>
        <v>0</v>
      </c>
      <c r="O149" s="95">
        <f>IF(Table33[[#This Row],[Category]]="Registration",Table33[[#This Row],[Account Deposit Amount]]-Table33[[#This Row],[Account Withdrawl Amount]], )</f>
        <v>0</v>
      </c>
      <c r="P149" s="95">
        <f>IF(Table33[[#This Row],[Category]]="Insignia",Table33[[#This Row],[Account Deposit Amount]]-Table33[[#This Row],[Account Withdrawl Amount]], )</f>
        <v>0</v>
      </c>
      <c r="Q149" s="95">
        <f>IF(Table33[[#This Row],[Category]]="Activities/Program",Table33[[#This Row],[Account Deposit Amount]]-Table33[[#This Row],[Account Withdrawl Amount]], )</f>
        <v>0</v>
      </c>
      <c r="R149" s="95">
        <f>IF(Table33[[#This Row],[Category]]="Travel",Table33[[#This Row],[Account Deposit Amount]]-Table33[[#This Row],[Account Withdrawl Amount]], )</f>
        <v>0</v>
      </c>
      <c r="S149" s="95">
        <f>IF(Table33[[#This Row],[Category]]="Parties Food &amp; Beverages",Table33[[#This Row],[Account Deposit Amount]]-Table33[[#This Row],[Account Withdrawl Amount]], )</f>
        <v>0</v>
      </c>
      <c r="T149" s="95">
        <f>IF(Table33[[#This Row],[Category]]="Service Projects Donation",Table33[[#This Row],[Account Deposit Amount]]-Table33[[#This Row],[Account Withdrawl Amount]], )</f>
        <v>0</v>
      </c>
      <c r="U149" s="95">
        <f>IF(Table33[[#This Row],[Category]]="Cookie Debt",Table33[[#This Row],[Account Deposit Amount]]-Table33[[#This Row],[Account Withdrawl Amount]], )</f>
        <v>0</v>
      </c>
      <c r="V149" s="95">
        <f>IF(Table33[[#This Row],[Category]]="Other Expense",Table33[[#This Row],[Account Deposit Amount]]-Table33[[#This Row],[Account Withdrawl Amount]], )</f>
        <v>0</v>
      </c>
    </row>
    <row r="150" spans="1:22">
      <c r="A150" s="70"/>
      <c r="B150" s="64"/>
      <c r="C150" s="69"/>
      <c r="D150" s="111"/>
      <c r="E150" s="112"/>
      <c r="F150" s="113"/>
      <c r="G150" s="95">
        <f>$G$149+$E$150-$F$150</f>
        <v>0</v>
      </c>
      <c r="H150" s="70"/>
      <c r="I150" s="95">
        <f>IF(Table33[[#This Row],[Category]]="Fall Product",Table33[[#This Row],[Account Deposit Amount]]-Table33[[#This Row],[Account Withdrawl Amount]], )</f>
        <v>0</v>
      </c>
      <c r="J150" s="95">
        <f>IF(Table33[[#This Row],[Category]]="Cookies",Table33[[#This Row],[Account Deposit Amount]]-Table33[[#This Row],[Account Withdrawl Amount]], )</f>
        <v>0</v>
      </c>
      <c r="K150" s="95">
        <f>IF(Table33[[#This Row],[Category]]="Additional Money Earning Activities",Table33[[#This Row],[Account Deposit Amount]]-Table33[[#This Row],[Account Withdrawl Amount]], )</f>
        <v>0</v>
      </c>
      <c r="L150" s="95">
        <f>IF(Table33[[#This Row],[Category]]="Sponsorships",Table33[[#This Row],[Account Deposit Amount]]-Table33[[#This Row],[Account Withdrawl Amount]], )</f>
        <v>0</v>
      </c>
      <c r="M150" s="95">
        <f>IF(Table33[[#This Row],[Category]]="Troop Dues",Table33[[#This Row],[Account Deposit Amount]]-Table33[[#This Row],[Account Withdrawl Amount]], )</f>
        <v>0</v>
      </c>
      <c r="N150" s="95">
        <f>IF(Table33[[#This Row],[Category]]="Other Income",Table33[[#This Row],[Account Deposit Amount]]-Table33[[#This Row],[Account Withdrawl Amount]], )</f>
        <v>0</v>
      </c>
      <c r="O150" s="95">
        <f>IF(Table33[[#This Row],[Category]]="Registration",Table33[[#This Row],[Account Deposit Amount]]-Table33[[#This Row],[Account Withdrawl Amount]], )</f>
        <v>0</v>
      </c>
      <c r="P150" s="95">
        <f>IF(Table33[[#This Row],[Category]]="Insignia",Table33[[#This Row],[Account Deposit Amount]]-Table33[[#This Row],[Account Withdrawl Amount]], )</f>
        <v>0</v>
      </c>
      <c r="Q150" s="95">
        <f>IF(Table33[[#This Row],[Category]]="Activities/Program",Table33[[#This Row],[Account Deposit Amount]]-Table33[[#This Row],[Account Withdrawl Amount]], )</f>
        <v>0</v>
      </c>
      <c r="R150" s="95">
        <f>IF(Table33[[#This Row],[Category]]="Travel",Table33[[#This Row],[Account Deposit Amount]]-Table33[[#This Row],[Account Withdrawl Amount]], )</f>
        <v>0</v>
      </c>
      <c r="S150" s="95">
        <f>IF(Table33[[#This Row],[Category]]="Parties Food &amp; Beverages",Table33[[#This Row],[Account Deposit Amount]]-Table33[[#This Row],[Account Withdrawl Amount]], )</f>
        <v>0</v>
      </c>
      <c r="T150" s="95">
        <f>IF(Table33[[#This Row],[Category]]="Service Projects Donation",Table33[[#This Row],[Account Deposit Amount]]-Table33[[#This Row],[Account Withdrawl Amount]], )</f>
        <v>0</v>
      </c>
      <c r="U150" s="95">
        <f>IF(Table33[[#This Row],[Category]]="Cookie Debt",Table33[[#This Row],[Account Deposit Amount]]-Table33[[#This Row],[Account Withdrawl Amount]], )</f>
        <v>0</v>
      </c>
      <c r="V150" s="95">
        <f>IF(Table33[[#This Row],[Category]]="Other Expense",Table33[[#This Row],[Account Deposit Amount]]-Table33[[#This Row],[Account Withdrawl Amount]], )</f>
        <v>0</v>
      </c>
    </row>
    <row r="151" spans="1:22">
      <c r="A151" s="70"/>
      <c r="B151" s="64"/>
      <c r="C151" s="69"/>
      <c r="D151" s="111"/>
      <c r="E151" s="112"/>
      <c r="F151" s="113"/>
      <c r="G151" s="95">
        <f>$G$150+$E$151-$F$151</f>
        <v>0</v>
      </c>
      <c r="H151" s="70"/>
      <c r="I151" s="95">
        <f>IF(Table33[[#This Row],[Category]]="Fall Product",Table33[[#This Row],[Account Deposit Amount]]-Table33[[#This Row],[Account Withdrawl Amount]], )</f>
        <v>0</v>
      </c>
      <c r="J151" s="95">
        <f>IF(Table33[[#This Row],[Category]]="Cookies",Table33[[#This Row],[Account Deposit Amount]]-Table33[[#This Row],[Account Withdrawl Amount]], )</f>
        <v>0</v>
      </c>
      <c r="K151" s="95">
        <f>IF(Table33[[#This Row],[Category]]="Additional Money Earning Activities",Table33[[#This Row],[Account Deposit Amount]]-Table33[[#This Row],[Account Withdrawl Amount]], )</f>
        <v>0</v>
      </c>
      <c r="L151" s="95">
        <f>IF(Table33[[#This Row],[Category]]="Sponsorships",Table33[[#This Row],[Account Deposit Amount]]-Table33[[#This Row],[Account Withdrawl Amount]], )</f>
        <v>0</v>
      </c>
      <c r="M151" s="95">
        <f>IF(Table33[[#This Row],[Category]]="Troop Dues",Table33[[#This Row],[Account Deposit Amount]]-Table33[[#This Row],[Account Withdrawl Amount]], )</f>
        <v>0</v>
      </c>
      <c r="N151" s="95">
        <f>IF(Table33[[#This Row],[Category]]="Other Income",Table33[[#This Row],[Account Deposit Amount]]-Table33[[#This Row],[Account Withdrawl Amount]], )</f>
        <v>0</v>
      </c>
      <c r="O151" s="95">
        <f>IF(Table33[[#This Row],[Category]]="Registration",Table33[[#This Row],[Account Deposit Amount]]-Table33[[#This Row],[Account Withdrawl Amount]], )</f>
        <v>0</v>
      </c>
      <c r="P151" s="95">
        <f>IF(Table33[[#This Row],[Category]]="Insignia",Table33[[#This Row],[Account Deposit Amount]]-Table33[[#This Row],[Account Withdrawl Amount]], )</f>
        <v>0</v>
      </c>
      <c r="Q151" s="95">
        <f>IF(Table33[[#This Row],[Category]]="Activities/Program",Table33[[#This Row],[Account Deposit Amount]]-Table33[[#This Row],[Account Withdrawl Amount]], )</f>
        <v>0</v>
      </c>
      <c r="R151" s="95">
        <f>IF(Table33[[#This Row],[Category]]="Travel",Table33[[#This Row],[Account Deposit Amount]]-Table33[[#This Row],[Account Withdrawl Amount]], )</f>
        <v>0</v>
      </c>
      <c r="S151" s="95">
        <f>IF(Table33[[#This Row],[Category]]="Parties Food &amp; Beverages",Table33[[#This Row],[Account Deposit Amount]]-Table33[[#This Row],[Account Withdrawl Amount]], )</f>
        <v>0</v>
      </c>
      <c r="T151" s="95">
        <f>IF(Table33[[#This Row],[Category]]="Service Projects Donation",Table33[[#This Row],[Account Deposit Amount]]-Table33[[#This Row],[Account Withdrawl Amount]], )</f>
        <v>0</v>
      </c>
      <c r="U151" s="95">
        <f>IF(Table33[[#This Row],[Category]]="Cookie Debt",Table33[[#This Row],[Account Deposit Amount]]-Table33[[#This Row],[Account Withdrawl Amount]], )</f>
        <v>0</v>
      </c>
      <c r="V151" s="95">
        <f>IF(Table33[[#This Row],[Category]]="Other Expense",Table33[[#This Row],[Account Deposit Amount]]-Table33[[#This Row],[Account Withdrawl Amount]], )</f>
        <v>0</v>
      </c>
    </row>
    <row r="152" spans="1:22">
      <c r="A152" s="70"/>
      <c r="B152" s="64"/>
      <c r="C152" s="69"/>
      <c r="D152" s="111"/>
      <c r="E152" s="112"/>
      <c r="F152" s="113"/>
      <c r="G152" s="95">
        <f>$G$151+$E$152-$F$152</f>
        <v>0</v>
      </c>
      <c r="H152" s="70"/>
      <c r="I152" s="95">
        <f>IF(Table33[[#This Row],[Category]]="Fall Product",Table33[[#This Row],[Account Deposit Amount]]-Table33[[#This Row],[Account Withdrawl Amount]], )</f>
        <v>0</v>
      </c>
      <c r="J152" s="95">
        <f>IF(Table33[[#This Row],[Category]]="Cookies",Table33[[#This Row],[Account Deposit Amount]]-Table33[[#This Row],[Account Withdrawl Amount]], )</f>
        <v>0</v>
      </c>
      <c r="K152" s="95">
        <f>IF(Table33[[#This Row],[Category]]="Additional Money Earning Activities",Table33[[#This Row],[Account Deposit Amount]]-Table33[[#This Row],[Account Withdrawl Amount]], )</f>
        <v>0</v>
      </c>
      <c r="L152" s="95">
        <f>IF(Table33[[#This Row],[Category]]="Sponsorships",Table33[[#This Row],[Account Deposit Amount]]-Table33[[#This Row],[Account Withdrawl Amount]], )</f>
        <v>0</v>
      </c>
      <c r="M152" s="95">
        <f>IF(Table33[[#This Row],[Category]]="Troop Dues",Table33[[#This Row],[Account Deposit Amount]]-Table33[[#This Row],[Account Withdrawl Amount]], )</f>
        <v>0</v>
      </c>
      <c r="N152" s="95">
        <f>IF(Table33[[#This Row],[Category]]="Other Income",Table33[[#This Row],[Account Deposit Amount]]-Table33[[#This Row],[Account Withdrawl Amount]], )</f>
        <v>0</v>
      </c>
      <c r="O152" s="95">
        <f>IF(Table33[[#This Row],[Category]]="Registration",Table33[[#This Row],[Account Deposit Amount]]-Table33[[#This Row],[Account Withdrawl Amount]], )</f>
        <v>0</v>
      </c>
      <c r="P152" s="95">
        <f>IF(Table33[[#This Row],[Category]]="Insignia",Table33[[#This Row],[Account Deposit Amount]]-Table33[[#This Row],[Account Withdrawl Amount]], )</f>
        <v>0</v>
      </c>
      <c r="Q152" s="95">
        <f>IF(Table33[[#This Row],[Category]]="Activities/Program",Table33[[#This Row],[Account Deposit Amount]]-Table33[[#This Row],[Account Withdrawl Amount]], )</f>
        <v>0</v>
      </c>
      <c r="R152" s="95">
        <f>IF(Table33[[#This Row],[Category]]="Travel",Table33[[#This Row],[Account Deposit Amount]]-Table33[[#This Row],[Account Withdrawl Amount]], )</f>
        <v>0</v>
      </c>
      <c r="S152" s="95">
        <f>IF(Table33[[#This Row],[Category]]="Parties Food &amp; Beverages",Table33[[#This Row],[Account Deposit Amount]]-Table33[[#This Row],[Account Withdrawl Amount]], )</f>
        <v>0</v>
      </c>
      <c r="T152" s="95">
        <f>IF(Table33[[#This Row],[Category]]="Service Projects Donation",Table33[[#This Row],[Account Deposit Amount]]-Table33[[#This Row],[Account Withdrawl Amount]], )</f>
        <v>0</v>
      </c>
      <c r="U152" s="95">
        <f>IF(Table33[[#This Row],[Category]]="Cookie Debt",Table33[[#This Row],[Account Deposit Amount]]-Table33[[#This Row],[Account Withdrawl Amount]], )</f>
        <v>0</v>
      </c>
      <c r="V152" s="95">
        <f>IF(Table33[[#This Row],[Category]]="Other Expense",Table33[[#This Row],[Account Deposit Amount]]-Table33[[#This Row],[Account Withdrawl Amount]], )</f>
        <v>0</v>
      </c>
    </row>
    <row r="153" spans="1:22">
      <c r="A153" s="70"/>
      <c r="B153" s="64"/>
      <c r="C153" s="69"/>
      <c r="D153" s="111"/>
      <c r="E153" s="112"/>
      <c r="F153" s="113"/>
      <c r="G153" s="95">
        <f>$G$152+$E$153-$F$153</f>
        <v>0</v>
      </c>
      <c r="H153" s="70"/>
      <c r="I153" s="95">
        <f>IF(Table33[[#This Row],[Category]]="Fall Product",Table33[[#This Row],[Account Deposit Amount]]-Table33[[#This Row],[Account Withdrawl Amount]], )</f>
        <v>0</v>
      </c>
      <c r="J153" s="95">
        <f>IF(Table33[[#This Row],[Category]]="Cookies",Table33[[#This Row],[Account Deposit Amount]]-Table33[[#This Row],[Account Withdrawl Amount]], )</f>
        <v>0</v>
      </c>
      <c r="K153" s="95">
        <f>IF(Table33[[#This Row],[Category]]="Additional Money Earning Activities",Table33[[#This Row],[Account Deposit Amount]]-Table33[[#This Row],[Account Withdrawl Amount]], )</f>
        <v>0</v>
      </c>
      <c r="L153" s="95">
        <f>IF(Table33[[#This Row],[Category]]="Sponsorships",Table33[[#This Row],[Account Deposit Amount]]-Table33[[#This Row],[Account Withdrawl Amount]], )</f>
        <v>0</v>
      </c>
      <c r="M153" s="95">
        <f>IF(Table33[[#This Row],[Category]]="Troop Dues",Table33[[#This Row],[Account Deposit Amount]]-Table33[[#This Row],[Account Withdrawl Amount]], )</f>
        <v>0</v>
      </c>
      <c r="N153" s="95">
        <f>IF(Table33[[#This Row],[Category]]="Other Income",Table33[[#This Row],[Account Deposit Amount]]-Table33[[#This Row],[Account Withdrawl Amount]], )</f>
        <v>0</v>
      </c>
      <c r="O153" s="95">
        <f>IF(Table33[[#This Row],[Category]]="Registration",Table33[[#This Row],[Account Deposit Amount]]-Table33[[#This Row],[Account Withdrawl Amount]], )</f>
        <v>0</v>
      </c>
      <c r="P153" s="95">
        <f>IF(Table33[[#This Row],[Category]]="Insignia",Table33[[#This Row],[Account Deposit Amount]]-Table33[[#This Row],[Account Withdrawl Amount]], )</f>
        <v>0</v>
      </c>
      <c r="Q153" s="95">
        <f>IF(Table33[[#This Row],[Category]]="Activities/Program",Table33[[#This Row],[Account Deposit Amount]]-Table33[[#This Row],[Account Withdrawl Amount]], )</f>
        <v>0</v>
      </c>
      <c r="R153" s="95">
        <f>IF(Table33[[#This Row],[Category]]="Travel",Table33[[#This Row],[Account Deposit Amount]]-Table33[[#This Row],[Account Withdrawl Amount]], )</f>
        <v>0</v>
      </c>
      <c r="S153" s="95">
        <f>IF(Table33[[#This Row],[Category]]="Parties Food &amp; Beverages",Table33[[#This Row],[Account Deposit Amount]]-Table33[[#This Row],[Account Withdrawl Amount]], )</f>
        <v>0</v>
      </c>
      <c r="T153" s="95">
        <f>IF(Table33[[#This Row],[Category]]="Service Projects Donation",Table33[[#This Row],[Account Deposit Amount]]-Table33[[#This Row],[Account Withdrawl Amount]], )</f>
        <v>0</v>
      </c>
      <c r="U153" s="95">
        <f>IF(Table33[[#This Row],[Category]]="Cookie Debt",Table33[[#This Row],[Account Deposit Amount]]-Table33[[#This Row],[Account Withdrawl Amount]], )</f>
        <v>0</v>
      </c>
      <c r="V153" s="95">
        <f>IF(Table33[[#This Row],[Category]]="Other Expense",Table33[[#This Row],[Account Deposit Amount]]-Table33[[#This Row],[Account Withdrawl Amount]], )</f>
        <v>0</v>
      </c>
    </row>
    <row r="154" spans="1:22">
      <c r="A154" s="70"/>
      <c r="B154" s="64"/>
      <c r="C154" s="69"/>
      <c r="D154" s="111"/>
      <c r="E154" s="112"/>
      <c r="F154" s="113"/>
      <c r="G154" s="95">
        <f>$G$153+$E$154-$F$154</f>
        <v>0</v>
      </c>
      <c r="H154" s="70"/>
      <c r="I154" s="95">
        <f>IF(Table33[[#This Row],[Category]]="Fall Product",Table33[[#This Row],[Account Deposit Amount]]-Table33[[#This Row],[Account Withdrawl Amount]], )</f>
        <v>0</v>
      </c>
      <c r="J154" s="95">
        <f>IF(Table33[[#This Row],[Category]]="Cookies",Table33[[#This Row],[Account Deposit Amount]]-Table33[[#This Row],[Account Withdrawl Amount]], )</f>
        <v>0</v>
      </c>
      <c r="K154" s="95">
        <f>IF(Table33[[#This Row],[Category]]="Additional Money Earning Activities",Table33[[#This Row],[Account Deposit Amount]]-Table33[[#This Row],[Account Withdrawl Amount]], )</f>
        <v>0</v>
      </c>
      <c r="L154" s="95">
        <f>IF(Table33[[#This Row],[Category]]="Sponsorships",Table33[[#This Row],[Account Deposit Amount]]-Table33[[#This Row],[Account Withdrawl Amount]], )</f>
        <v>0</v>
      </c>
      <c r="M154" s="95">
        <f>IF(Table33[[#This Row],[Category]]="Troop Dues",Table33[[#This Row],[Account Deposit Amount]]-Table33[[#This Row],[Account Withdrawl Amount]], )</f>
        <v>0</v>
      </c>
      <c r="N154" s="95">
        <f>IF(Table33[[#This Row],[Category]]="Other Income",Table33[[#This Row],[Account Deposit Amount]]-Table33[[#This Row],[Account Withdrawl Amount]], )</f>
        <v>0</v>
      </c>
      <c r="O154" s="95">
        <f>IF(Table33[[#This Row],[Category]]="Registration",Table33[[#This Row],[Account Deposit Amount]]-Table33[[#This Row],[Account Withdrawl Amount]], )</f>
        <v>0</v>
      </c>
      <c r="P154" s="95">
        <f>IF(Table33[[#This Row],[Category]]="Insignia",Table33[[#This Row],[Account Deposit Amount]]-Table33[[#This Row],[Account Withdrawl Amount]], )</f>
        <v>0</v>
      </c>
      <c r="Q154" s="95">
        <f>IF(Table33[[#This Row],[Category]]="Activities/Program",Table33[[#This Row],[Account Deposit Amount]]-Table33[[#This Row],[Account Withdrawl Amount]], )</f>
        <v>0</v>
      </c>
      <c r="R154" s="95">
        <f>IF(Table33[[#This Row],[Category]]="Travel",Table33[[#This Row],[Account Deposit Amount]]-Table33[[#This Row],[Account Withdrawl Amount]], )</f>
        <v>0</v>
      </c>
      <c r="S154" s="95">
        <f>IF(Table33[[#This Row],[Category]]="Parties Food &amp; Beverages",Table33[[#This Row],[Account Deposit Amount]]-Table33[[#This Row],[Account Withdrawl Amount]], )</f>
        <v>0</v>
      </c>
      <c r="T154" s="95">
        <f>IF(Table33[[#This Row],[Category]]="Service Projects Donation",Table33[[#This Row],[Account Deposit Amount]]-Table33[[#This Row],[Account Withdrawl Amount]], )</f>
        <v>0</v>
      </c>
      <c r="U154" s="95">
        <f>IF(Table33[[#This Row],[Category]]="Cookie Debt",Table33[[#This Row],[Account Deposit Amount]]-Table33[[#This Row],[Account Withdrawl Amount]], )</f>
        <v>0</v>
      </c>
      <c r="V154" s="95">
        <f>IF(Table33[[#This Row],[Category]]="Other Expense",Table33[[#This Row],[Account Deposit Amount]]-Table33[[#This Row],[Account Withdrawl Amount]], )</f>
        <v>0</v>
      </c>
    </row>
    <row r="155" spans="1:22">
      <c r="A155" s="70"/>
      <c r="B155" s="64"/>
      <c r="C155" s="69"/>
      <c r="D155" s="111"/>
      <c r="E155" s="112"/>
      <c r="F155" s="113"/>
      <c r="G155" s="95">
        <f>$G$154+$E$155-$F$155</f>
        <v>0</v>
      </c>
      <c r="H155" s="70"/>
      <c r="I155" s="95">
        <f>IF(Table33[[#This Row],[Category]]="Fall Product",Table33[[#This Row],[Account Deposit Amount]]-Table33[[#This Row],[Account Withdrawl Amount]], )</f>
        <v>0</v>
      </c>
      <c r="J155" s="95">
        <f>IF(Table33[[#This Row],[Category]]="Cookies",Table33[[#This Row],[Account Deposit Amount]]-Table33[[#This Row],[Account Withdrawl Amount]], )</f>
        <v>0</v>
      </c>
      <c r="K155" s="95">
        <f>IF(Table33[[#This Row],[Category]]="Additional Money Earning Activities",Table33[[#This Row],[Account Deposit Amount]]-Table33[[#This Row],[Account Withdrawl Amount]], )</f>
        <v>0</v>
      </c>
      <c r="L155" s="95">
        <f>IF(Table33[[#This Row],[Category]]="Sponsorships",Table33[[#This Row],[Account Deposit Amount]]-Table33[[#This Row],[Account Withdrawl Amount]], )</f>
        <v>0</v>
      </c>
      <c r="M155" s="95">
        <f>IF(Table33[[#This Row],[Category]]="Troop Dues",Table33[[#This Row],[Account Deposit Amount]]-Table33[[#This Row],[Account Withdrawl Amount]], )</f>
        <v>0</v>
      </c>
      <c r="N155" s="95">
        <f>IF(Table33[[#This Row],[Category]]="Other Income",Table33[[#This Row],[Account Deposit Amount]]-Table33[[#This Row],[Account Withdrawl Amount]], )</f>
        <v>0</v>
      </c>
      <c r="O155" s="95">
        <f>IF(Table33[[#This Row],[Category]]="Registration",Table33[[#This Row],[Account Deposit Amount]]-Table33[[#This Row],[Account Withdrawl Amount]], )</f>
        <v>0</v>
      </c>
      <c r="P155" s="95">
        <f>IF(Table33[[#This Row],[Category]]="Insignia",Table33[[#This Row],[Account Deposit Amount]]-Table33[[#This Row],[Account Withdrawl Amount]], )</f>
        <v>0</v>
      </c>
      <c r="Q155" s="95">
        <f>IF(Table33[[#This Row],[Category]]="Activities/Program",Table33[[#This Row],[Account Deposit Amount]]-Table33[[#This Row],[Account Withdrawl Amount]], )</f>
        <v>0</v>
      </c>
      <c r="R155" s="95">
        <f>IF(Table33[[#This Row],[Category]]="Travel",Table33[[#This Row],[Account Deposit Amount]]-Table33[[#This Row],[Account Withdrawl Amount]], )</f>
        <v>0</v>
      </c>
      <c r="S155" s="95">
        <f>IF(Table33[[#This Row],[Category]]="Parties Food &amp; Beverages",Table33[[#This Row],[Account Deposit Amount]]-Table33[[#This Row],[Account Withdrawl Amount]], )</f>
        <v>0</v>
      </c>
      <c r="T155" s="95">
        <f>IF(Table33[[#This Row],[Category]]="Service Projects Donation",Table33[[#This Row],[Account Deposit Amount]]-Table33[[#This Row],[Account Withdrawl Amount]], )</f>
        <v>0</v>
      </c>
      <c r="U155" s="95">
        <f>IF(Table33[[#This Row],[Category]]="Cookie Debt",Table33[[#This Row],[Account Deposit Amount]]-Table33[[#This Row],[Account Withdrawl Amount]], )</f>
        <v>0</v>
      </c>
      <c r="V155" s="95">
        <f>IF(Table33[[#This Row],[Category]]="Other Expense",Table33[[#This Row],[Account Deposit Amount]]-Table33[[#This Row],[Account Withdrawl Amount]], )</f>
        <v>0</v>
      </c>
    </row>
    <row r="156" spans="1:22">
      <c r="A156" s="70"/>
      <c r="B156" s="64"/>
      <c r="C156" s="69"/>
      <c r="D156" s="111"/>
      <c r="E156" s="112"/>
      <c r="F156" s="113"/>
      <c r="G156" s="95">
        <f>$G$155+$E$156-$F$156</f>
        <v>0</v>
      </c>
      <c r="H156" s="70"/>
      <c r="I156" s="95">
        <f>IF(Table33[[#This Row],[Category]]="Fall Product",Table33[[#This Row],[Account Deposit Amount]]-Table33[[#This Row],[Account Withdrawl Amount]], )</f>
        <v>0</v>
      </c>
      <c r="J156" s="95">
        <f>IF(Table33[[#This Row],[Category]]="Cookies",Table33[[#This Row],[Account Deposit Amount]]-Table33[[#This Row],[Account Withdrawl Amount]], )</f>
        <v>0</v>
      </c>
      <c r="K156" s="95">
        <f>IF(Table33[[#This Row],[Category]]="Additional Money Earning Activities",Table33[[#This Row],[Account Deposit Amount]]-Table33[[#This Row],[Account Withdrawl Amount]], )</f>
        <v>0</v>
      </c>
      <c r="L156" s="95">
        <f>IF(Table33[[#This Row],[Category]]="Sponsorships",Table33[[#This Row],[Account Deposit Amount]]-Table33[[#This Row],[Account Withdrawl Amount]], )</f>
        <v>0</v>
      </c>
      <c r="M156" s="95">
        <f>IF(Table33[[#This Row],[Category]]="Troop Dues",Table33[[#This Row],[Account Deposit Amount]]-Table33[[#This Row],[Account Withdrawl Amount]], )</f>
        <v>0</v>
      </c>
      <c r="N156" s="95">
        <f>IF(Table33[[#This Row],[Category]]="Other Income",Table33[[#This Row],[Account Deposit Amount]]-Table33[[#This Row],[Account Withdrawl Amount]], )</f>
        <v>0</v>
      </c>
      <c r="O156" s="95">
        <f>IF(Table33[[#This Row],[Category]]="Registration",Table33[[#This Row],[Account Deposit Amount]]-Table33[[#This Row],[Account Withdrawl Amount]], )</f>
        <v>0</v>
      </c>
      <c r="P156" s="95">
        <f>IF(Table33[[#This Row],[Category]]="Insignia",Table33[[#This Row],[Account Deposit Amount]]-Table33[[#This Row],[Account Withdrawl Amount]], )</f>
        <v>0</v>
      </c>
      <c r="Q156" s="95">
        <f>IF(Table33[[#This Row],[Category]]="Activities/Program",Table33[[#This Row],[Account Deposit Amount]]-Table33[[#This Row],[Account Withdrawl Amount]], )</f>
        <v>0</v>
      </c>
      <c r="R156" s="95">
        <f>IF(Table33[[#This Row],[Category]]="Travel",Table33[[#This Row],[Account Deposit Amount]]-Table33[[#This Row],[Account Withdrawl Amount]], )</f>
        <v>0</v>
      </c>
      <c r="S156" s="95">
        <f>IF(Table33[[#This Row],[Category]]="Parties Food &amp; Beverages",Table33[[#This Row],[Account Deposit Amount]]-Table33[[#This Row],[Account Withdrawl Amount]], )</f>
        <v>0</v>
      </c>
      <c r="T156" s="95">
        <f>IF(Table33[[#This Row],[Category]]="Service Projects Donation",Table33[[#This Row],[Account Deposit Amount]]-Table33[[#This Row],[Account Withdrawl Amount]], )</f>
        <v>0</v>
      </c>
      <c r="U156" s="95">
        <f>IF(Table33[[#This Row],[Category]]="Cookie Debt",Table33[[#This Row],[Account Deposit Amount]]-Table33[[#This Row],[Account Withdrawl Amount]], )</f>
        <v>0</v>
      </c>
      <c r="V156" s="95">
        <f>IF(Table33[[#This Row],[Category]]="Other Expense",Table33[[#This Row],[Account Deposit Amount]]-Table33[[#This Row],[Account Withdrawl Amount]], )</f>
        <v>0</v>
      </c>
    </row>
    <row r="157" spans="1:22">
      <c r="A157" s="70"/>
      <c r="B157" s="64"/>
      <c r="C157" s="69"/>
      <c r="D157" s="111"/>
      <c r="E157" s="112"/>
      <c r="F157" s="113"/>
      <c r="G157" s="95">
        <f>$G$156+$E$157-$F$157</f>
        <v>0</v>
      </c>
      <c r="H157" s="70"/>
      <c r="I157" s="95">
        <f>IF(Table33[[#This Row],[Category]]="Fall Product",Table33[[#This Row],[Account Deposit Amount]]-Table33[[#This Row],[Account Withdrawl Amount]], )</f>
        <v>0</v>
      </c>
      <c r="J157" s="95">
        <f>IF(Table33[[#This Row],[Category]]="Cookies",Table33[[#This Row],[Account Deposit Amount]]-Table33[[#This Row],[Account Withdrawl Amount]], )</f>
        <v>0</v>
      </c>
      <c r="K157" s="95">
        <f>IF(Table33[[#This Row],[Category]]="Additional Money Earning Activities",Table33[[#This Row],[Account Deposit Amount]]-Table33[[#This Row],[Account Withdrawl Amount]], )</f>
        <v>0</v>
      </c>
      <c r="L157" s="95">
        <f>IF(Table33[[#This Row],[Category]]="Sponsorships",Table33[[#This Row],[Account Deposit Amount]]-Table33[[#This Row],[Account Withdrawl Amount]], )</f>
        <v>0</v>
      </c>
      <c r="M157" s="95">
        <f>IF(Table33[[#This Row],[Category]]="Troop Dues",Table33[[#This Row],[Account Deposit Amount]]-Table33[[#This Row],[Account Withdrawl Amount]], )</f>
        <v>0</v>
      </c>
      <c r="N157" s="95">
        <f>IF(Table33[[#This Row],[Category]]="Other Income",Table33[[#This Row],[Account Deposit Amount]]-Table33[[#This Row],[Account Withdrawl Amount]], )</f>
        <v>0</v>
      </c>
      <c r="O157" s="95">
        <f>IF(Table33[[#This Row],[Category]]="Registration",Table33[[#This Row],[Account Deposit Amount]]-Table33[[#This Row],[Account Withdrawl Amount]], )</f>
        <v>0</v>
      </c>
      <c r="P157" s="95">
        <f>IF(Table33[[#This Row],[Category]]="Insignia",Table33[[#This Row],[Account Deposit Amount]]-Table33[[#This Row],[Account Withdrawl Amount]], )</f>
        <v>0</v>
      </c>
      <c r="Q157" s="95">
        <f>IF(Table33[[#This Row],[Category]]="Activities/Program",Table33[[#This Row],[Account Deposit Amount]]-Table33[[#This Row],[Account Withdrawl Amount]], )</f>
        <v>0</v>
      </c>
      <c r="R157" s="95">
        <f>IF(Table33[[#This Row],[Category]]="Travel",Table33[[#This Row],[Account Deposit Amount]]-Table33[[#This Row],[Account Withdrawl Amount]], )</f>
        <v>0</v>
      </c>
      <c r="S157" s="95">
        <f>IF(Table33[[#This Row],[Category]]="Parties Food &amp; Beverages",Table33[[#This Row],[Account Deposit Amount]]-Table33[[#This Row],[Account Withdrawl Amount]], )</f>
        <v>0</v>
      </c>
      <c r="T157" s="95">
        <f>IF(Table33[[#This Row],[Category]]="Service Projects Donation",Table33[[#This Row],[Account Deposit Amount]]-Table33[[#This Row],[Account Withdrawl Amount]], )</f>
        <v>0</v>
      </c>
      <c r="U157" s="95">
        <f>IF(Table33[[#This Row],[Category]]="Cookie Debt",Table33[[#This Row],[Account Deposit Amount]]-Table33[[#This Row],[Account Withdrawl Amount]], )</f>
        <v>0</v>
      </c>
      <c r="V157" s="95">
        <f>IF(Table33[[#This Row],[Category]]="Other Expense",Table33[[#This Row],[Account Deposit Amount]]-Table33[[#This Row],[Account Withdrawl Amount]], )</f>
        <v>0</v>
      </c>
    </row>
    <row r="158" spans="1:22">
      <c r="A158" s="70"/>
      <c r="B158" s="64"/>
      <c r="C158" s="69"/>
      <c r="D158" s="111"/>
      <c r="E158" s="112"/>
      <c r="F158" s="113"/>
      <c r="G158" s="95">
        <f>$G$157+$E$158-$F$158</f>
        <v>0</v>
      </c>
      <c r="H158" s="70"/>
      <c r="I158" s="95">
        <f>IF(Table33[[#This Row],[Category]]="Fall Product",Table33[[#This Row],[Account Deposit Amount]]-Table33[[#This Row],[Account Withdrawl Amount]], )</f>
        <v>0</v>
      </c>
      <c r="J158" s="95">
        <f>IF(Table33[[#This Row],[Category]]="Cookies",Table33[[#This Row],[Account Deposit Amount]]-Table33[[#This Row],[Account Withdrawl Amount]], )</f>
        <v>0</v>
      </c>
      <c r="K158" s="95">
        <f>IF(Table33[[#This Row],[Category]]="Additional Money Earning Activities",Table33[[#This Row],[Account Deposit Amount]]-Table33[[#This Row],[Account Withdrawl Amount]], )</f>
        <v>0</v>
      </c>
      <c r="L158" s="95">
        <f>IF(Table33[[#This Row],[Category]]="Sponsorships",Table33[[#This Row],[Account Deposit Amount]]-Table33[[#This Row],[Account Withdrawl Amount]], )</f>
        <v>0</v>
      </c>
      <c r="M158" s="95">
        <f>IF(Table33[[#This Row],[Category]]="Troop Dues",Table33[[#This Row],[Account Deposit Amount]]-Table33[[#This Row],[Account Withdrawl Amount]], )</f>
        <v>0</v>
      </c>
      <c r="N158" s="95">
        <f>IF(Table33[[#This Row],[Category]]="Other Income",Table33[[#This Row],[Account Deposit Amount]]-Table33[[#This Row],[Account Withdrawl Amount]], )</f>
        <v>0</v>
      </c>
      <c r="O158" s="95">
        <f>IF(Table33[[#This Row],[Category]]="Registration",Table33[[#This Row],[Account Deposit Amount]]-Table33[[#This Row],[Account Withdrawl Amount]], )</f>
        <v>0</v>
      </c>
      <c r="P158" s="95">
        <f>IF(Table33[[#This Row],[Category]]="Insignia",Table33[[#This Row],[Account Deposit Amount]]-Table33[[#This Row],[Account Withdrawl Amount]], )</f>
        <v>0</v>
      </c>
      <c r="Q158" s="95">
        <f>IF(Table33[[#This Row],[Category]]="Activities/Program",Table33[[#This Row],[Account Deposit Amount]]-Table33[[#This Row],[Account Withdrawl Amount]], )</f>
        <v>0</v>
      </c>
      <c r="R158" s="95">
        <f>IF(Table33[[#This Row],[Category]]="Travel",Table33[[#This Row],[Account Deposit Amount]]-Table33[[#This Row],[Account Withdrawl Amount]], )</f>
        <v>0</v>
      </c>
      <c r="S158" s="95">
        <f>IF(Table33[[#This Row],[Category]]="Parties Food &amp; Beverages",Table33[[#This Row],[Account Deposit Amount]]-Table33[[#This Row],[Account Withdrawl Amount]], )</f>
        <v>0</v>
      </c>
      <c r="T158" s="95">
        <f>IF(Table33[[#This Row],[Category]]="Service Projects Donation",Table33[[#This Row],[Account Deposit Amount]]-Table33[[#This Row],[Account Withdrawl Amount]], )</f>
        <v>0</v>
      </c>
      <c r="U158" s="95">
        <f>IF(Table33[[#This Row],[Category]]="Cookie Debt",Table33[[#This Row],[Account Deposit Amount]]-Table33[[#This Row],[Account Withdrawl Amount]], )</f>
        <v>0</v>
      </c>
      <c r="V158" s="95">
        <f>IF(Table33[[#This Row],[Category]]="Other Expense",Table33[[#This Row],[Account Deposit Amount]]-Table33[[#This Row],[Account Withdrawl Amount]], )</f>
        <v>0</v>
      </c>
    </row>
    <row r="159" spans="1:22">
      <c r="A159" s="70"/>
      <c r="B159" s="64"/>
      <c r="C159" s="69"/>
      <c r="D159" s="111"/>
      <c r="E159" s="112"/>
      <c r="F159" s="113"/>
      <c r="G159" s="95">
        <f>$G$158+$E$159-$F$159</f>
        <v>0</v>
      </c>
      <c r="H159" s="70"/>
      <c r="I159" s="95">
        <f>IF(Table33[[#This Row],[Category]]="Fall Product",Table33[[#This Row],[Account Deposit Amount]]-Table33[[#This Row],[Account Withdrawl Amount]], )</f>
        <v>0</v>
      </c>
      <c r="J159" s="95">
        <f>IF(Table33[[#This Row],[Category]]="Cookies",Table33[[#This Row],[Account Deposit Amount]]-Table33[[#This Row],[Account Withdrawl Amount]], )</f>
        <v>0</v>
      </c>
      <c r="K159" s="95">
        <f>IF(Table33[[#This Row],[Category]]="Additional Money Earning Activities",Table33[[#This Row],[Account Deposit Amount]]-Table33[[#This Row],[Account Withdrawl Amount]], )</f>
        <v>0</v>
      </c>
      <c r="L159" s="95">
        <f>IF(Table33[[#This Row],[Category]]="Sponsorships",Table33[[#This Row],[Account Deposit Amount]]-Table33[[#This Row],[Account Withdrawl Amount]], )</f>
        <v>0</v>
      </c>
      <c r="M159" s="95">
        <f>IF(Table33[[#This Row],[Category]]="Troop Dues",Table33[[#This Row],[Account Deposit Amount]]-Table33[[#This Row],[Account Withdrawl Amount]], )</f>
        <v>0</v>
      </c>
      <c r="N159" s="95">
        <f>IF(Table33[[#This Row],[Category]]="Other Income",Table33[[#This Row],[Account Deposit Amount]]-Table33[[#This Row],[Account Withdrawl Amount]], )</f>
        <v>0</v>
      </c>
      <c r="O159" s="95">
        <f>IF(Table33[[#This Row],[Category]]="Registration",Table33[[#This Row],[Account Deposit Amount]]-Table33[[#This Row],[Account Withdrawl Amount]], )</f>
        <v>0</v>
      </c>
      <c r="P159" s="95">
        <f>IF(Table33[[#This Row],[Category]]="Insignia",Table33[[#This Row],[Account Deposit Amount]]-Table33[[#This Row],[Account Withdrawl Amount]], )</f>
        <v>0</v>
      </c>
      <c r="Q159" s="95">
        <f>IF(Table33[[#This Row],[Category]]="Activities/Program",Table33[[#This Row],[Account Deposit Amount]]-Table33[[#This Row],[Account Withdrawl Amount]], )</f>
        <v>0</v>
      </c>
      <c r="R159" s="95">
        <f>IF(Table33[[#This Row],[Category]]="Travel",Table33[[#This Row],[Account Deposit Amount]]-Table33[[#This Row],[Account Withdrawl Amount]], )</f>
        <v>0</v>
      </c>
      <c r="S159" s="95">
        <f>IF(Table33[[#This Row],[Category]]="Parties Food &amp; Beverages",Table33[[#This Row],[Account Deposit Amount]]-Table33[[#This Row],[Account Withdrawl Amount]], )</f>
        <v>0</v>
      </c>
      <c r="T159" s="95">
        <f>IF(Table33[[#This Row],[Category]]="Service Projects Donation",Table33[[#This Row],[Account Deposit Amount]]-Table33[[#This Row],[Account Withdrawl Amount]], )</f>
        <v>0</v>
      </c>
      <c r="U159" s="95">
        <f>IF(Table33[[#This Row],[Category]]="Cookie Debt",Table33[[#This Row],[Account Deposit Amount]]-Table33[[#This Row],[Account Withdrawl Amount]], )</f>
        <v>0</v>
      </c>
      <c r="V159" s="95">
        <f>IF(Table33[[#This Row],[Category]]="Other Expense",Table33[[#This Row],[Account Deposit Amount]]-Table33[[#This Row],[Account Withdrawl Amount]], )</f>
        <v>0</v>
      </c>
    </row>
    <row r="160" spans="1:22">
      <c r="A160" s="70"/>
      <c r="B160" s="64"/>
      <c r="C160" s="69"/>
      <c r="D160" s="111"/>
      <c r="E160" s="112"/>
      <c r="F160" s="113"/>
      <c r="G160" s="95">
        <f>$G$159+$E$160-$F$160</f>
        <v>0</v>
      </c>
      <c r="H160" s="70"/>
      <c r="I160" s="95">
        <f>IF(Table33[[#This Row],[Category]]="Fall Product",Table33[[#This Row],[Account Deposit Amount]]-Table33[[#This Row],[Account Withdrawl Amount]], )</f>
        <v>0</v>
      </c>
      <c r="J160" s="95">
        <f>IF(Table33[[#This Row],[Category]]="Cookies",Table33[[#This Row],[Account Deposit Amount]]-Table33[[#This Row],[Account Withdrawl Amount]], )</f>
        <v>0</v>
      </c>
      <c r="K160" s="95">
        <f>IF(Table33[[#This Row],[Category]]="Additional Money Earning Activities",Table33[[#This Row],[Account Deposit Amount]]-Table33[[#This Row],[Account Withdrawl Amount]], )</f>
        <v>0</v>
      </c>
      <c r="L160" s="95">
        <f>IF(Table33[[#This Row],[Category]]="Sponsorships",Table33[[#This Row],[Account Deposit Amount]]-Table33[[#This Row],[Account Withdrawl Amount]], )</f>
        <v>0</v>
      </c>
      <c r="M160" s="95">
        <f>IF(Table33[[#This Row],[Category]]="Troop Dues",Table33[[#This Row],[Account Deposit Amount]]-Table33[[#This Row],[Account Withdrawl Amount]], )</f>
        <v>0</v>
      </c>
      <c r="N160" s="95">
        <f>IF(Table33[[#This Row],[Category]]="Other Income",Table33[[#This Row],[Account Deposit Amount]]-Table33[[#This Row],[Account Withdrawl Amount]], )</f>
        <v>0</v>
      </c>
      <c r="O160" s="95">
        <f>IF(Table33[[#This Row],[Category]]="Registration",Table33[[#This Row],[Account Deposit Amount]]-Table33[[#This Row],[Account Withdrawl Amount]], )</f>
        <v>0</v>
      </c>
      <c r="P160" s="95">
        <f>IF(Table33[[#This Row],[Category]]="Insignia",Table33[[#This Row],[Account Deposit Amount]]-Table33[[#This Row],[Account Withdrawl Amount]], )</f>
        <v>0</v>
      </c>
      <c r="Q160" s="95">
        <f>IF(Table33[[#This Row],[Category]]="Activities/Program",Table33[[#This Row],[Account Deposit Amount]]-Table33[[#This Row],[Account Withdrawl Amount]], )</f>
        <v>0</v>
      </c>
      <c r="R160" s="95">
        <f>IF(Table33[[#This Row],[Category]]="Travel",Table33[[#This Row],[Account Deposit Amount]]-Table33[[#This Row],[Account Withdrawl Amount]], )</f>
        <v>0</v>
      </c>
      <c r="S160" s="95">
        <f>IF(Table33[[#This Row],[Category]]="Parties Food &amp; Beverages",Table33[[#This Row],[Account Deposit Amount]]-Table33[[#This Row],[Account Withdrawl Amount]], )</f>
        <v>0</v>
      </c>
      <c r="T160" s="95">
        <f>IF(Table33[[#This Row],[Category]]="Service Projects Donation",Table33[[#This Row],[Account Deposit Amount]]-Table33[[#This Row],[Account Withdrawl Amount]], )</f>
        <v>0</v>
      </c>
      <c r="U160" s="95">
        <f>IF(Table33[[#This Row],[Category]]="Cookie Debt",Table33[[#This Row],[Account Deposit Amount]]-Table33[[#This Row],[Account Withdrawl Amount]], )</f>
        <v>0</v>
      </c>
      <c r="V160" s="95">
        <f>IF(Table33[[#This Row],[Category]]="Other Expense",Table33[[#This Row],[Account Deposit Amount]]-Table33[[#This Row],[Account Withdrawl Amount]], )</f>
        <v>0</v>
      </c>
    </row>
    <row r="161" spans="1:22">
      <c r="A161" s="70"/>
      <c r="B161" s="64"/>
      <c r="C161" s="69"/>
      <c r="D161" s="111"/>
      <c r="E161" s="112"/>
      <c r="F161" s="113"/>
      <c r="G161" s="95">
        <f>$G$160+$E$161-$F$161</f>
        <v>0</v>
      </c>
      <c r="H161" s="70"/>
      <c r="I161" s="95">
        <f>IF(Table33[[#This Row],[Category]]="Fall Product",Table33[[#This Row],[Account Deposit Amount]]-Table33[[#This Row],[Account Withdrawl Amount]], )</f>
        <v>0</v>
      </c>
      <c r="J161" s="95">
        <f>IF(Table33[[#This Row],[Category]]="Cookies",Table33[[#This Row],[Account Deposit Amount]]-Table33[[#This Row],[Account Withdrawl Amount]], )</f>
        <v>0</v>
      </c>
      <c r="K161" s="95">
        <f>IF(Table33[[#This Row],[Category]]="Additional Money Earning Activities",Table33[[#This Row],[Account Deposit Amount]]-Table33[[#This Row],[Account Withdrawl Amount]], )</f>
        <v>0</v>
      </c>
      <c r="L161" s="95">
        <f>IF(Table33[[#This Row],[Category]]="Sponsorships",Table33[[#This Row],[Account Deposit Amount]]-Table33[[#This Row],[Account Withdrawl Amount]], )</f>
        <v>0</v>
      </c>
      <c r="M161" s="95">
        <f>IF(Table33[[#This Row],[Category]]="Troop Dues",Table33[[#This Row],[Account Deposit Amount]]-Table33[[#This Row],[Account Withdrawl Amount]], )</f>
        <v>0</v>
      </c>
      <c r="N161" s="95">
        <f>IF(Table33[[#This Row],[Category]]="Other Income",Table33[[#This Row],[Account Deposit Amount]]-Table33[[#This Row],[Account Withdrawl Amount]], )</f>
        <v>0</v>
      </c>
      <c r="O161" s="95">
        <f>IF(Table33[[#This Row],[Category]]="Registration",Table33[[#This Row],[Account Deposit Amount]]-Table33[[#This Row],[Account Withdrawl Amount]], )</f>
        <v>0</v>
      </c>
      <c r="P161" s="95">
        <f>IF(Table33[[#This Row],[Category]]="Insignia",Table33[[#This Row],[Account Deposit Amount]]-Table33[[#This Row],[Account Withdrawl Amount]], )</f>
        <v>0</v>
      </c>
      <c r="Q161" s="95">
        <f>IF(Table33[[#This Row],[Category]]="Activities/Program",Table33[[#This Row],[Account Deposit Amount]]-Table33[[#This Row],[Account Withdrawl Amount]], )</f>
        <v>0</v>
      </c>
      <c r="R161" s="95">
        <f>IF(Table33[[#This Row],[Category]]="Travel",Table33[[#This Row],[Account Deposit Amount]]-Table33[[#This Row],[Account Withdrawl Amount]], )</f>
        <v>0</v>
      </c>
      <c r="S161" s="95">
        <f>IF(Table33[[#This Row],[Category]]="Parties Food &amp; Beverages",Table33[[#This Row],[Account Deposit Amount]]-Table33[[#This Row],[Account Withdrawl Amount]], )</f>
        <v>0</v>
      </c>
      <c r="T161" s="95">
        <f>IF(Table33[[#This Row],[Category]]="Service Projects Donation",Table33[[#This Row],[Account Deposit Amount]]-Table33[[#This Row],[Account Withdrawl Amount]], )</f>
        <v>0</v>
      </c>
      <c r="U161" s="95">
        <f>IF(Table33[[#This Row],[Category]]="Cookie Debt",Table33[[#This Row],[Account Deposit Amount]]-Table33[[#This Row],[Account Withdrawl Amount]], )</f>
        <v>0</v>
      </c>
      <c r="V161" s="95">
        <f>IF(Table33[[#This Row],[Category]]="Other Expense",Table33[[#This Row],[Account Deposit Amount]]-Table33[[#This Row],[Account Withdrawl Amount]], )</f>
        <v>0</v>
      </c>
    </row>
    <row r="162" spans="1:22">
      <c r="A162" s="70"/>
      <c r="B162" s="64"/>
      <c r="C162" s="69"/>
      <c r="D162" s="111"/>
      <c r="E162" s="112"/>
      <c r="F162" s="113"/>
      <c r="G162" s="95">
        <f>$G$161+$E$162-$F$162</f>
        <v>0</v>
      </c>
      <c r="H162" s="70"/>
      <c r="I162" s="95">
        <f>IF(Table33[[#This Row],[Category]]="Fall Product",Table33[[#This Row],[Account Deposit Amount]]-Table33[[#This Row],[Account Withdrawl Amount]], )</f>
        <v>0</v>
      </c>
      <c r="J162" s="95">
        <f>IF(Table33[[#This Row],[Category]]="Cookies",Table33[[#This Row],[Account Deposit Amount]]-Table33[[#This Row],[Account Withdrawl Amount]], )</f>
        <v>0</v>
      </c>
      <c r="K162" s="95">
        <f>IF(Table33[[#This Row],[Category]]="Additional Money Earning Activities",Table33[[#This Row],[Account Deposit Amount]]-Table33[[#This Row],[Account Withdrawl Amount]], )</f>
        <v>0</v>
      </c>
      <c r="L162" s="95">
        <f>IF(Table33[[#This Row],[Category]]="Sponsorships",Table33[[#This Row],[Account Deposit Amount]]-Table33[[#This Row],[Account Withdrawl Amount]], )</f>
        <v>0</v>
      </c>
      <c r="M162" s="95">
        <f>IF(Table33[[#This Row],[Category]]="Troop Dues",Table33[[#This Row],[Account Deposit Amount]]-Table33[[#This Row],[Account Withdrawl Amount]], )</f>
        <v>0</v>
      </c>
      <c r="N162" s="95">
        <f>IF(Table33[[#This Row],[Category]]="Other Income",Table33[[#This Row],[Account Deposit Amount]]-Table33[[#This Row],[Account Withdrawl Amount]], )</f>
        <v>0</v>
      </c>
      <c r="O162" s="95">
        <f>IF(Table33[[#This Row],[Category]]="Registration",Table33[[#This Row],[Account Deposit Amount]]-Table33[[#This Row],[Account Withdrawl Amount]], )</f>
        <v>0</v>
      </c>
      <c r="P162" s="95">
        <f>IF(Table33[[#This Row],[Category]]="Insignia",Table33[[#This Row],[Account Deposit Amount]]-Table33[[#This Row],[Account Withdrawl Amount]], )</f>
        <v>0</v>
      </c>
      <c r="Q162" s="95">
        <f>IF(Table33[[#This Row],[Category]]="Activities/Program",Table33[[#This Row],[Account Deposit Amount]]-Table33[[#This Row],[Account Withdrawl Amount]], )</f>
        <v>0</v>
      </c>
      <c r="R162" s="95">
        <f>IF(Table33[[#This Row],[Category]]="Travel",Table33[[#This Row],[Account Deposit Amount]]-Table33[[#This Row],[Account Withdrawl Amount]], )</f>
        <v>0</v>
      </c>
      <c r="S162" s="95">
        <f>IF(Table33[[#This Row],[Category]]="Parties Food &amp; Beverages",Table33[[#This Row],[Account Deposit Amount]]-Table33[[#This Row],[Account Withdrawl Amount]], )</f>
        <v>0</v>
      </c>
      <c r="T162" s="95">
        <f>IF(Table33[[#This Row],[Category]]="Service Projects Donation",Table33[[#This Row],[Account Deposit Amount]]-Table33[[#This Row],[Account Withdrawl Amount]], )</f>
        <v>0</v>
      </c>
      <c r="U162" s="95">
        <f>IF(Table33[[#This Row],[Category]]="Cookie Debt",Table33[[#This Row],[Account Deposit Amount]]-Table33[[#This Row],[Account Withdrawl Amount]], )</f>
        <v>0</v>
      </c>
      <c r="V162" s="95">
        <f>IF(Table33[[#This Row],[Category]]="Other Expense",Table33[[#This Row],[Account Deposit Amount]]-Table33[[#This Row],[Account Withdrawl Amount]], )</f>
        <v>0</v>
      </c>
    </row>
    <row r="163" spans="1:22">
      <c r="A163" s="70"/>
      <c r="B163" s="64"/>
      <c r="C163" s="69"/>
      <c r="D163" s="111"/>
      <c r="E163" s="112"/>
      <c r="F163" s="113"/>
      <c r="G163" s="95">
        <f>$G$162+$E$163-$F$163</f>
        <v>0</v>
      </c>
      <c r="H163" s="70"/>
      <c r="I163" s="95">
        <f>IF(Table33[[#This Row],[Category]]="Fall Product",Table33[[#This Row],[Account Deposit Amount]]-Table33[[#This Row],[Account Withdrawl Amount]], )</f>
        <v>0</v>
      </c>
      <c r="J163" s="95">
        <f>IF(Table33[[#This Row],[Category]]="Cookies",Table33[[#This Row],[Account Deposit Amount]]-Table33[[#This Row],[Account Withdrawl Amount]], )</f>
        <v>0</v>
      </c>
      <c r="K163" s="95">
        <f>IF(Table33[[#This Row],[Category]]="Additional Money Earning Activities",Table33[[#This Row],[Account Deposit Amount]]-Table33[[#This Row],[Account Withdrawl Amount]], )</f>
        <v>0</v>
      </c>
      <c r="L163" s="95">
        <f>IF(Table33[[#This Row],[Category]]="Sponsorships",Table33[[#This Row],[Account Deposit Amount]]-Table33[[#This Row],[Account Withdrawl Amount]], )</f>
        <v>0</v>
      </c>
      <c r="M163" s="95">
        <f>IF(Table33[[#This Row],[Category]]="Troop Dues",Table33[[#This Row],[Account Deposit Amount]]-Table33[[#This Row],[Account Withdrawl Amount]], )</f>
        <v>0</v>
      </c>
      <c r="N163" s="95">
        <f>IF(Table33[[#This Row],[Category]]="Other Income",Table33[[#This Row],[Account Deposit Amount]]-Table33[[#This Row],[Account Withdrawl Amount]], )</f>
        <v>0</v>
      </c>
      <c r="O163" s="95">
        <f>IF(Table33[[#This Row],[Category]]="Registration",Table33[[#This Row],[Account Deposit Amount]]-Table33[[#This Row],[Account Withdrawl Amount]], )</f>
        <v>0</v>
      </c>
      <c r="P163" s="95">
        <f>IF(Table33[[#This Row],[Category]]="Insignia",Table33[[#This Row],[Account Deposit Amount]]-Table33[[#This Row],[Account Withdrawl Amount]], )</f>
        <v>0</v>
      </c>
      <c r="Q163" s="95">
        <f>IF(Table33[[#This Row],[Category]]="Activities/Program",Table33[[#This Row],[Account Deposit Amount]]-Table33[[#This Row],[Account Withdrawl Amount]], )</f>
        <v>0</v>
      </c>
      <c r="R163" s="95">
        <f>IF(Table33[[#This Row],[Category]]="Travel",Table33[[#This Row],[Account Deposit Amount]]-Table33[[#This Row],[Account Withdrawl Amount]], )</f>
        <v>0</v>
      </c>
      <c r="S163" s="95">
        <f>IF(Table33[[#This Row],[Category]]="Parties Food &amp; Beverages",Table33[[#This Row],[Account Deposit Amount]]-Table33[[#This Row],[Account Withdrawl Amount]], )</f>
        <v>0</v>
      </c>
      <c r="T163" s="95">
        <f>IF(Table33[[#This Row],[Category]]="Service Projects Donation",Table33[[#This Row],[Account Deposit Amount]]-Table33[[#This Row],[Account Withdrawl Amount]], )</f>
        <v>0</v>
      </c>
      <c r="U163" s="95">
        <f>IF(Table33[[#This Row],[Category]]="Cookie Debt",Table33[[#This Row],[Account Deposit Amount]]-Table33[[#This Row],[Account Withdrawl Amount]], )</f>
        <v>0</v>
      </c>
      <c r="V163" s="95">
        <f>IF(Table33[[#This Row],[Category]]="Other Expense",Table33[[#This Row],[Account Deposit Amount]]-Table33[[#This Row],[Account Withdrawl Amount]], )</f>
        <v>0</v>
      </c>
    </row>
    <row r="164" spans="1:22">
      <c r="A164" s="70"/>
      <c r="B164" s="64"/>
      <c r="C164" s="69"/>
      <c r="D164" s="111"/>
      <c r="E164" s="112"/>
      <c r="F164" s="113"/>
      <c r="G164" s="95">
        <f>$G$163+$E$164-$F$164</f>
        <v>0</v>
      </c>
      <c r="H164" s="70"/>
      <c r="I164" s="95">
        <f>IF(Table33[[#This Row],[Category]]="Fall Product",Table33[[#This Row],[Account Deposit Amount]]-Table33[[#This Row],[Account Withdrawl Amount]], )</f>
        <v>0</v>
      </c>
      <c r="J164" s="95">
        <f>IF(Table33[[#This Row],[Category]]="Cookies",Table33[[#This Row],[Account Deposit Amount]]-Table33[[#This Row],[Account Withdrawl Amount]], )</f>
        <v>0</v>
      </c>
      <c r="K164" s="95">
        <f>IF(Table33[[#This Row],[Category]]="Additional Money Earning Activities",Table33[[#This Row],[Account Deposit Amount]]-Table33[[#This Row],[Account Withdrawl Amount]], )</f>
        <v>0</v>
      </c>
      <c r="L164" s="95">
        <f>IF(Table33[[#This Row],[Category]]="Sponsorships",Table33[[#This Row],[Account Deposit Amount]]-Table33[[#This Row],[Account Withdrawl Amount]], )</f>
        <v>0</v>
      </c>
      <c r="M164" s="95">
        <f>IF(Table33[[#This Row],[Category]]="Troop Dues",Table33[[#This Row],[Account Deposit Amount]]-Table33[[#This Row],[Account Withdrawl Amount]], )</f>
        <v>0</v>
      </c>
      <c r="N164" s="95">
        <f>IF(Table33[[#This Row],[Category]]="Other Income",Table33[[#This Row],[Account Deposit Amount]]-Table33[[#This Row],[Account Withdrawl Amount]], )</f>
        <v>0</v>
      </c>
      <c r="O164" s="95">
        <f>IF(Table33[[#This Row],[Category]]="Registration",Table33[[#This Row],[Account Deposit Amount]]-Table33[[#This Row],[Account Withdrawl Amount]], )</f>
        <v>0</v>
      </c>
      <c r="P164" s="95">
        <f>IF(Table33[[#This Row],[Category]]="Insignia",Table33[[#This Row],[Account Deposit Amount]]-Table33[[#This Row],[Account Withdrawl Amount]], )</f>
        <v>0</v>
      </c>
      <c r="Q164" s="95">
        <f>IF(Table33[[#This Row],[Category]]="Activities/Program",Table33[[#This Row],[Account Deposit Amount]]-Table33[[#This Row],[Account Withdrawl Amount]], )</f>
        <v>0</v>
      </c>
      <c r="R164" s="95">
        <f>IF(Table33[[#This Row],[Category]]="Travel",Table33[[#This Row],[Account Deposit Amount]]-Table33[[#This Row],[Account Withdrawl Amount]], )</f>
        <v>0</v>
      </c>
      <c r="S164" s="95">
        <f>IF(Table33[[#This Row],[Category]]="Parties Food &amp; Beverages",Table33[[#This Row],[Account Deposit Amount]]-Table33[[#This Row],[Account Withdrawl Amount]], )</f>
        <v>0</v>
      </c>
      <c r="T164" s="95">
        <f>IF(Table33[[#This Row],[Category]]="Service Projects Donation",Table33[[#This Row],[Account Deposit Amount]]-Table33[[#This Row],[Account Withdrawl Amount]], )</f>
        <v>0</v>
      </c>
      <c r="U164" s="95">
        <f>IF(Table33[[#This Row],[Category]]="Cookie Debt",Table33[[#This Row],[Account Deposit Amount]]-Table33[[#This Row],[Account Withdrawl Amount]], )</f>
        <v>0</v>
      </c>
      <c r="V164" s="95">
        <f>IF(Table33[[#This Row],[Category]]="Other Expense",Table33[[#This Row],[Account Deposit Amount]]-Table33[[#This Row],[Account Withdrawl Amount]], )</f>
        <v>0</v>
      </c>
    </row>
    <row r="165" spans="1:22">
      <c r="A165" s="70"/>
      <c r="B165" s="64"/>
      <c r="C165" s="69"/>
      <c r="D165" s="111"/>
      <c r="E165" s="112"/>
      <c r="F165" s="113"/>
      <c r="G165" s="95">
        <f>$G$164+$E$165-$F$165</f>
        <v>0</v>
      </c>
      <c r="H165" s="70"/>
      <c r="I165" s="95">
        <f>IF(Table33[[#This Row],[Category]]="Fall Product",Table33[[#This Row],[Account Deposit Amount]]-Table33[[#This Row],[Account Withdrawl Amount]], )</f>
        <v>0</v>
      </c>
      <c r="J165" s="95">
        <f>IF(Table33[[#This Row],[Category]]="Cookies",Table33[[#This Row],[Account Deposit Amount]]-Table33[[#This Row],[Account Withdrawl Amount]], )</f>
        <v>0</v>
      </c>
      <c r="K165" s="95">
        <f>IF(Table33[[#This Row],[Category]]="Additional Money Earning Activities",Table33[[#This Row],[Account Deposit Amount]]-Table33[[#This Row],[Account Withdrawl Amount]], )</f>
        <v>0</v>
      </c>
      <c r="L165" s="95">
        <f>IF(Table33[[#This Row],[Category]]="Sponsorships",Table33[[#This Row],[Account Deposit Amount]]-Table33[[#This Row],[Account Withdrawl Amount]], )</f>
        <v>0</v>
      </c>
      <c r="M165" s="95">
        <f>IF(Table33[[#This Row],[Category]]="Troop Dues",Table33[[#This Row],[Account Deposit Amount]]-Table33[[#This Row],[Account Withdrawl Amount]], )</f>
        <v>0</v>
      </c>
      <c r="N165" s="95">
        <f>IF(Table33[[#This Row],[Category]]="Other Income",Table33[[#This Row],[Account Deposit Amount]]-Table33[[#This Row],[Account Withdrawl Amount]], )</f>
        <v>0</v>
      </c>
      <c r="O165" s="95">
        <f>IF(Table33[[#This Row],[Category]]="Registration",Table33[[#This Row],[Account Deposit Amount]]-Table33[[#This Row],[Account Withdrawl Amount]], )</f>
        <v>0</v>
      </c>
      <c r="P165" s="95">
        <f>IF(Table33[[#This Row],[Category]]="Insignia",Table33[[#This Row],[Account Deposit Amount]]-Table33[[#This Row],[Account Withdrawl Amount]], )</f>
        <v>0</v>
      </c>
      <c r="Q165" s="95">
        <f>IF(Table33[[#This Row],[Category]]="Activities/Program",Table33[[#This Row],[Account Deposit Amount]]-Table33[[#This Row],[Account Withdrawl Amount]], )</f>
        <v>0</v>
      </c>
      <c r="R165" s="95">
        <f>IF(Table33[[#This Row],[Category]]="Travel",Table33[[#This Row],[Account Deposit Amount]]-Table33[[#This Row],[Account Withdrawl Amount]], )</f>
        <v>0</v>
      </c>
      <c r="S165" s="95">
        <f>IF(Table33[[#This Row],[Category]]="Parties Food &amp; Beverages",Table33[[#This Row],[Account Deposit Amount]]-Table33[[#This Row],[Account Withdrawl Amount]], )</f>
        <v>0</v>
      </c>
      <c r="T165" s="95">
        <f>IF(Table33[[#This Row],[Category]]="Service Projects Donation",Table33[[#This Row],[Account Deposit Amount]]-Table33[[#This Row],[Account Withdrawl Amount]], )</f>
        <v>0</v>
      </c>
      <c r="U165" s="95">
        <f>IF(Table33[[#This Row],[Category]]="Cookie Debt",Table33[[#This Row],[Account Deposit Amount]]-Table33[[#This Row],[Account Withdrawl Amount]], )</f>
        <v>0</v>
      </c>
      <c r="V165" s="95">
        <f>IF(Table33[[#This Row],[Category]]="Other Expense",Table33[[#This Row],[Account Deposit Amount]]-Table33[[#This Row],[Account Withdrawl Amount]], )</f>
        <v>0</v>
      </c>
    </row>
    <row r="166" spans="1:22">
      <c r="A166" s="70"/>
      <c r="B166" s="64"/>
      <c r="C166" s="69"/>
      <c r="D166" s="111"/>
      <c r="E166" s="112"/>
      <c r="F166" s="113"/>
      <c r="G166" s="95">
        <f>$G$165+$E$166-$F$166</f>
        <v>0</v>
      </c>
      <c r="H166" s="70"/>
      <c r="I166" s="95">
        <f>IF(Table33[[#This Row],[Category]]="Fall Product",Table33[[#This Row],[Account Deposit Amount]]-Table33[[#This Row],[Account Withdrawl Amount]], )</f>
        <v>0</v>
      </c>
      <c r="J166" s="95">
        <f>IF(Table33[[#This Row],[Category]]="Cookies",Table33[[#This Row],[Account Deposit Amount]]-Table33[[#This Row],[Account Withdrawl Amount]], )</f>
        <v>0</v>
      </c>
      <c r="K166" s="95">
        <f>IF(Table33[[#This Row],[Category]]="Additional Money Earning Activities",Table33[[#This Row],[Account Deposit Amount]]-Table33[[#This Row],[Account Withdrawl Amount]], )</f>
        <v>0</v>
      </c>
      <c r="L166" s="95">
        <f>IF(Table33[[#This Row],[Category]]="Sponsorships",Table33[[#This Row],[Account Deposit Amount]]-Table33[[#This Row],[Account Withdrawl Amount]], )</f>
        <v>0</v>
      </c>
      <c r="M166" s="95">
        <f>IF(Table33[[#This Row],[Category]]="Troop Dues",Table33[[#This Row],[Account Deposit Amount]]-Table33[[#This Row],[Account Withdrawl Amount]], )</f>
        <v>0</v>
      </c>
      <c r="N166" s="95">
        <f>IF(Table33[[#This Row],[Category]]="Other Income",Table33[[#This Row],[Account Deposit Amount]]-Table33[[#This Row],[Account Withdrawl Amount]], )</f>
        <v>0</v>
      </c>
      <c r="O166" s="95">
        <f>IF(Table33[[#This Row],[Category]]="Registration",Table33[[#This Row],[Account Deposit Amount]]-Table33[[#This Row],[Account Withdrawl Amount]], )</f>
        <v>0</v>
      </c>
      <c r="P166" s="95">
        <f>IF(Table33[[#This Row],[Category]]="Insignia",Table33[[#This Row],[Account Deposit Amount]]-Table33[[#This Row],[Account Withdrawl Amount]], )</f>
        <v>0</v>
      </c>
      <c r="Q166" s="95">
        <f>IF(Table33[[#This Row],[Category]]="Activities/Program",Table33[[#This Row],[Account Deposit Amount]]-Table33[[#This Row],[Account Withdrawl Amount]], )</f>
        <v>0</v>
      </c>
      <c r="R166" s="95">
        <f>IF(Table33[[#This Row],[Category]]="Travel",Table33[[#This Row],[Account Deposit Amount]]-Table33[[#This Row],[Account Withdrawl Amount]], )</f>
        <v>0</v>
      </c>
      <c r="S166" s="95">
        <f>IF(Table33[[#This Row],[Category]]="Parties Food &amp; Beverages",Table33[[#This Row],[Account Deposit Amount]]-Table33[[#This Row],[Account Withdrawl Amount]], )</f>
        <v>0</v>
      </c>
      <c r="T166" s="95">
        <f>IF(Table33[[#This Row],[Category]]="Service Projects Donation",Table33[[#This Row],[Account Deposit Amount]]-Table33[[#This Row],[Account Withdrawl Amount]], )</f>
        <v>0</v>
      </c>
      <c r="U166" s="95">
        <f>IF(Table33[[#This Row],[Category]]="Cookie Debt",Table33[[#This Row],[Account Deposit Amount]]-Table33[[#This Row],[Account Withdrawl Amount]], )</f>
        <v>0</v>
      </c>
      <c r="V166" s="95">
        <f>IF(Table33[[#This Row],[Category]]="Other Expense",Table33[[#This Row],[Account Deposit Amount]]-Table33[[#This Row],[Account Withdrawl Amount]], )</f>
        <v>0</v>
      </c>
    </row>
    <row r="167" spans="1:22">
      <c r="A167" s="70"/>
      <c r="B167" s="64"/>
      <c r="C167" s="69"/>
      <c r="D167" s="111"/>
      <c r="E167" s="112"/>
      <c r="F167" s="113"/>
      <c r="G167" s="95">
        <f>$G$166+$E$167-$F$167</f>
        <v>0</v>
      </c>
      <c r="H167" s="70"/>
      <c r="I167" s="95">
        <f>IF(Table33[[#This Row],[Category]]="Fall Product",Table33[[#This Row],[Account Deposit Amount]]-Table33[[#This Row],[Account Withdrawl Amount]], )</f>
        <v>0</v>
      </c>
      <c r="J167" s="95">
        <f>IF(Table33[[#This Row],[Category]]="Cookies",Table33[[#This Row],[Account Deposit Amount]]-Table33[[#This Row],[Account Withdrawl Amount]], )</f>
        <v>0</v>
      </c>
      <c r="K167" s="95">
        <f>IF(Table33[[#This Row],[Category]]="Additional Money Earning Activities",Table33[[#This Row],[Account Deposit Amount]]-Table33[[#This Row],[Account Withdrawl Amount]], )</f>
        <v>0</v>
      </c>
      <c r="L167" s="95">
        <f>IF(Table33[[#This Row],[Category]]="Sponsorships",Table33[[#This Row],[Account Deposit Amount]]-Table33[[#This Row],[Account Withdrawl Amount]], )</f>
        <v>0</v>
      </c>
      <c r="M167" s="95">
        <f>IF(Table33[[#This Row],[Category]]="Troop Dues",Table33[[#This Row],[Account Deposit Amount]]-Table33[[#This Row],[Account Withdrawl Amount]], )</f>
        <v>0</v>
      </c>
      <c r="N167" s="95">
        <f>IF(Table33[[#This Row],[Category]]="Other Income",Table33[[#This Row],[Account Deposit Amount]]-Table33[[#This Row],[Account Withdrawl Amount]], )</f>
        <v>0</v>
      </c>
      <c r="O167" s="95">
        <f>IF(Table33[[#This Row],[Category]]="Registration",Table33[[#This Row],[Account Deposit Amount]]-Table33[[#This Row],[Account Withdrawl Amount]], )</f>
        <v>0</v>
      </c>
      <c r="P167" s="95">
        <f>IF(Table33[[#This Row],[Category]]="Insignia",Table33[[#This Row],[Account Deposit Amount]]-Table33[[#This Row],[Account Withdrawl Amount]], )</f>
        <v>0</v>
      </c>
      <c r="Q167" s="95">
        <f>IF(Table33[[#This Row],[Category]]="Activities/Program",Table33[[#This Row],[Account Deposit Amount]]-Table33[[#This Row],[Account Withdrawl Amount]], )</f>
        <v>0</v>
      </c>
      <c r="R167" s="95">
        <f>IF(Table33[[#This Row],[Category]]="Travel",Table33[[#This Row],[Account Deposit Amount]]-Table33[[#This Row],[Account Withdrawl Amount]], )</f>
        <v>0</v>
      </c>
      <c r="S167" s="95">
        <f>IF(Table33[[#This Row],[Category]]="Parties Food &amp; Beverages",Table33[[#This Row],[Account Deposit Amount]]-Table33[[#This Row],[Account Withdrawl Amount]], )</f>
        <v>0</v>
      </c>
      <c r="T167" s="95">
        <f>IF(Table33[[#This Row],[Category]]="Service Projects Donation",Table33[[#This Row],[Account Deposit Amount]]-Table33[[#This Row],[Account Withdrawl Amount]], )</f>
        <v>0</v>
      </c>
      <c r="U167" s="95">
        <f>IF(Table33[[#This Row],[Category]]="Cookie Debt",Table33[[#This Row],[Account Deposit Amount]]-Table33[[#This Row],[Account Withdrawl Amount]], )</f>
        <v>0</v>
      </c>
      <c r="V167" s="95">
        <f>IF(Table33[[#This Row],[Category]]="Other Expense",Table33[[#This Row],[Account Deposit Amount]]-Table33[[#This Row],[Account Withdrawl Amount]], )</f>
        <v>0</v>
      </c>
    </row>
    <row r="168" spans="1:22">
      <c r="A168" s="70"/>
      <c r="B168" s="64"/>
      <c r="C168" s="69"/>
      <c r="D168" s="111"/>
      <c r="E168" s="112"/>
      <c r="F168" s="113"/>
      <c r="G168" s="95">
        <f>$G$167+$E$168-$F$168</f>
        <v>0</v>
      </c>
      <c r="H168" s="70"/>
      <c r="I168" s="95">
        <f>IF(Table33[[#This Row],[Category]]="Fall Product",Table33[[#This Row],[Account Deposit Amount]]-Table33[[#This Row],[Account Withdrawl Amount]], )</f>
        <v>0</v>
      </c>
      <c r="J168" s="95">
        <f>IF(Table33[[#This Row],[Category]]="Cookies",Table33[[#This Row],[Account Deposit Amount]]-Table33[[#This Row],[Account Withdrawl Amount]], )</f>
        <v>0</v>
      </c>
      <c r="K168" s="95">
        <f>IF(Table33[[#This Row],[Category]]="Additional Money Earning Activities",Table33[[#This Row],[Account Deposit Amount]]-Table33[[#This Row],[Account Withdrawl Amount]], )</f>
        <v>0</v>
      </c>
      <c r="L168" s="95">
        <f>IF(Table33[[#This Row],[Category]]="Sponsorships",Table33[[#This Row],[Account Deposit Amount]]-Table33[[#This Row],[Account Withdrawl Amount]], )</f>
        <v>0</v>
      </c>
      <c r="M168" s="95">
        <f>IF(Table33[[#This Row],[Category]]="Troop Dues",Table33[[#This Row],[Account Deposit Amount]]-Table33[[#This Row],[Account Withdrawl Amount]], )</f>
        <v>0</v>
      </c>
      <c r="N168" s="95">
        <f>IF(Table33[[#This Row],[Category]]="Other Income",Table33[[#This Row],[Account Deposit Amount]]-Table33[[#This Row],[Account Withdrawl Amount]], )</f>
        <v>0</v>
      </c>
      <c r="O168" s="95">
        <f>IF(Table33[[#This Row],[Category]]="Registration",Table33[[#This Row],[Account Deposit Amount]]-Table33[[#This Row],[Account Withdrawl Amount]], )</f>
        <v>0</v>
      </c>
      <c r="P168" s="95">
        <f>IF(Table33[[#This Row],[Category]]="Insignia",Table33[[#This Row],[Account Deposit Amount]]-Table33[[#This Row],[Account Withdrawl Amount]], )</f>
        <v>0</v>
      </c>
      <c r="Q168" s="95">
        <f>IF(Table33[[#This Row],[Category]]="Activities/Program",Table33[[#This Row],[Account Deposit Amount]]-Table33[[#This Row],[Account Withdrawl Amount]], )</f>
        <v>0</v>
      </c>
      <c r="R168" s="95">
        <f>IF(Table33[[#This Row],[Category]]="Travel",Table33[[#This Row],[Account Deposit Amount]]-Table33[[#This Row],[Account Withdrawl Amount]], )</f>
        <v>0</v>
      </c>
      <c r="S168" s="95">
        <f>IF(Table33[[#This Row],[Category]]="Parties Food &amp; Beverages",Table33[[#This Row],[Account Deposit Amount]]-Table33[[#This Row],[Account Withdrawl Amount]], )</f>
        <v>0</v>
      </c>
      <c r="T168" s="95">
        <f>IF(Table33[[#This Row],[Category]]="Service Projects Donation",Table33[[#This Row],[Account Deposit Amount]]-Table33[[#This Row],[Account Withdrawl Amount]], )</f>
        <v>0</v>
      </c>
      <c r="U168" s="95">
        <f>IF(Table33[[#This Row],[Category]]="Cookie Debt",Table33[[#This Row],[Account Deposit Amount]]-Table33[[#This Row],[Account Withdrawl Amount]], )</f>
        <v>0</v>
      </c>
      <c r="V168" s="95">
        <f>IF(Table33[[#This Row],[Category]]="Other Expense",Table33[[#This Row],[Account Deposit Amount]]-Table33[[#This Row],[Account Withdrawl Amount]], )</f>
        <v>0</v>
      </c>
    </row>
    <row r="169" spans="1:22">
      <c r="A169" s="70"/>
      <c r="B169" s="64"/>
      <c r="C169" s="69"/>
      <c r="D169" s="111"/>
      <c r="E169" s="112"/>
      <c r="F169" s="113"/>
      <c r="G169" s="95">
        <f>$G$168+$E$169-$F$169</f>
        <v>0</v>
      </c>
      <c r="H169" s="70"/>
      <c r="I169" s="95">
        <f>IF(Table33[[#This Row],[Category]]="Fall Product",Table33[[#This Row],[Account Deposit Amount]]-Table33[[#This Row],[Account Withdrawl Amount]], )</f>
        <v>0</v>
      </c>
      <c r="J169" s="95">
        <f>IF(Table33[[#This Row],[Category]]="Cookies",Table33[[#This Row],[Account Deposit Amount]]-Table33[[#This Row],[Account Withdrawl Amount]], )</f>
        <v>0</v>
      </c>
      <c r="K169" s="95">
        <f>IF(Table33[[#This Row],[Category]]="Additional Money Earning Activities",Table33[[#This Row],[Account Deposit Amount]]-Table33[[#This Row],[Account Withdrawl Amount]], )</f>
        <v>0</v>
      </c>
      <c r="L169" s="95">
        <f>IF(Table33[[#This Row],[Category]]="Sponsorships",Table33[[#This Row],[Account Deposit Amount]]-Table33[[#This Row],[Account Withdrawl Amount]], )</f>
        <v>0</v>
      </c>
      <c r="M169" s="95">
        <f>IF(Table33[[#This Row],[Category]]="Troop Dues",Table33[[#This Row],[Account Deposit Amount]]-Table33[[#This Row],[Account Withdrawl Amount]], )</f>
        <v>0</v>
      </c>
      <c r="N169" s="95">
        <f>IF(Table33[[#This Row],[Category]]="Other Income",Table33[[#This Row],[Account Deposit Amount]]-Table33[[#This Row],[Account Withdrawl Amount]], )</f>
        <v>0</v>
      </c>
      <c r="O169" s="95">
        <f>IF(Table33[[#This Row],[Category]]="Registration",Table33[[#This Row],[Account Deposit Amount]]-Table33[[#This Row],[Account Withdrawl Amount]], )</f>
        <v>0</v>
      </c>
      <c r="P169" s="95">
        <f>IF(Table33[[#This Row],[Category]]="Insignia",Table33[[#This Row],[Account Deposit Amount]]-Table33[[#This Row],[Account Withdrawl Amount]], )</f>
        <v>0</v>
      </c>
      <c r="Q169" s="95">
        <f>IF(Table33[[#This Row],[Category]]="Activities/Program",Table33[[#This Row],[Account Deposit Amount]]-Table33[[#This Row],[Account Withdrawl Amount]], )</f>
        <v>0</v>
      </c>
      <c r="R169" s="95">
        <f>IF(Table33[[#This Row],[Category]]="Travel",Table33[[#This Row],[Account Deposit Amount]]-Table33[[#This Row],[Account Withdrawl Amount]], )</f>
        <v>0</v>
      </c>
      <c r="S169" s="95">
        <f>IF(Table33[[#This Row],[Category]]="Parties Food &amp; Beverages",Table33[[#This Row],[Account Deposit Amount]]-Table33[[#This Row],[Account Withdrawl Amount]], )</f>
        <v>0</v>
      </c>
      <c r="T169" s="95">
        <f>IF(Table33[[#This Row],[Category]]="Service Projects Donation",Table33[[#This Row],[Account Deposit Amount]]-Table33[[#This Row],[Account Withdrawl Amount]], )</f>
        <v>0</v>
      </c>
      <c r="U169" s="95">
        <f>IF(Table33[[#This Row],[Category]]="Cookie Debt",Table33[[#This Row],[Account Deposit Amount]]-Table33[[#This Row],[Account Withdrawl Amount]], )</f>
        <v>0</v>
      </c>
      <c r="V169" s="95">
        <f>IF(Table33[[#This Row],[Category]]="Other Expense",Table33[[#This Row],[Account Deposit Amount]]-Table33[[#This Row],[Account Withdrawl Amount]], )</f>
        <v>0</v>
      </c>
    </row>
    <row r="170" spans="1:22">
      <c r="A170" s="70"/>
      <c r="B170" s="64"/>
      <c r="C170" s="69"/>
      <c r="D170" s="111"/>
      <c r="E170" s="112"/>
      <c r="F170" s="113"/>
      <c r="G170" s="95">
        <f>$G$169+$E$170-$F$170</f>
        <v>0</v>
      </c>
      <c r="H170" s="70"/>
      <c r="I170" s="95">
        <f>IF(Table33[[#This Row],[Category]]="Fall Product",Table33[[#This Row],[Account Deposit Amount]]-Table33[[#This Row],[Account Withdrawl Amount]], )</f>
        <v>0</v>
      </c>
      <c r="J170" s="95">
        <f>IF(Table33[[#This Row],[Category]]="Cookies",Table33[[#This Row],[Account Deposit Amount]]-Table33[[#This Row],[Account Withdrawl Amount]], )</f>
        <v>0</v>
      </c>
      <c r="K170" s="95">
        <f>IF(Table33[[#This Row],[Category]]="Additional Money Earning Activities",Table33[[#This Row],[Account Deposit Amount]]-Table33[[#This Row],[Account Withdrawl Amount]], )</f>
        <v>0</v>
      </c>
      <c r="L170" s="95">
        <f>IF(Table33[[#This Row],[Category]]="Sponsorships",Table33[[#This Row],[Account Deposit Amount]]-Table33[[#This Row],[Account Withdrawl Amount]], )</f>
        <v>0</v>
      </c>
      <c r="M170" s="95">
        <f>IF(Table33[[#This Row],[Category]]="Troop Dues",Table33[[#This Row],[Account Deposit Amount]]-Table33[[#This Row],[Account Withdrawl Amount]], )</f>
        <v>0</v>
      </c>
      <c r="N170" s="95">
        <f>IF(Table33[[#This Row],[Category]]="Other Income",Table33[[#This Row],[Account Deposit Amount]]-Table33[[#This Row],[Account Withdrawl Amount]], )</f>
        <v>0</v>
      </c>
      <c r="O170" s="95">
        <f>IF(Table33[[#This Row],[Category]]="Registration",Table33[[#This Row],[Account Deposit Amount]]-Table33[[#This Row],[Account Withdrawl Amount]], )</f>
        <v>0</v>
      </c>
      <c r="P170" s="95">
        <f>IF(Table33[[#This Row],[Category]]="Insignia",Table33[[#This Row],[Account Deposit Amount]]-Table33[[#This Row],[Account Withdrawl Amount]], )</f>
        <v>0</v>
      </c>
      <c r="Q170" s="95">
        <f>IF(Table33[[#This Row],[Category]]="Activities/Program",Table33[[#This Row],[Account Deposit Amount]]-Table33[[#This Row],[Account Withdrawl Amount]], )</f>
        <v>0</v>
      </c>
      <c r="R170" s="95">
        <f>IF(Table33[[#This Row],[Category]]="Travel",Table33[[#This Row],[Account Deposit Amount]]-Table33[[#This Row],[Account Withdrawl Amount]], )</f>
        <v>0</v>
      </c>
      <c r="S170" s="95">
        <f>IF(Table33[[#This Row],[Category]]="Parties Food &amp; Beverages",Table33[[#This Row],[Account Deposit Amount]]-Table33[[#This Row],[Account Withdrawl Amount]], )</f>
        <v>0</v>
      </c>
      <c r="T170" s="95">
        <f>IF(Table33[[#This Row],[Category]]="Service Projects Donation",Table33[[#This Row],[Account Deposit Amount]]-Table33[[#This Row],[Account Withdrawl Amount]], )</f>
        <v>0</v>
      </c>
      <c r="U170" s="95">
        <f>IF(Table33[[#This Row],[Category]]="Cookie Debt",Table33[[#This Row],[Account Deposit Amount]]-Table33[[#This Row],[Account Withdrawl Amount]], )</f>
        <v>0</v>
      </c>
      <c r="V170" s="95">
        <f>IF(Table33[[#This Row],[Category]]="Other Expense",Table33[[#This Row],[Account Deposit Amount]]-Table33[[#This Row],[Account Withdrawl Amount]], )</f>
        <v>0</v>
      </c>
    </row>
    <row r="171" spans="1:22">
      <c r="A171" s="70"/>
      <c r="B171" s="64"/>
      <c r="C171" s="69"/>
      <c r="D171" s="111"/>
      <c r="E171" s="112"/>
      <c r="F171" s="113"/>
      <c r="G171" s="95">
        <f>$G$170+$E$171-$F$171</f>
        <v>0</v>
      </c>
      <c r="H171" s="70"/>
      <c r="I171" s="95">
        <f>IF(Table33[[#This Row],[Category]]="Fall Product",Table33[[#This Row],[Account Deposit Amount]]-Table33[[#This Row],[Account Withdrawl Amount]], )</f>
        <v>0</v>
      </c>
      <c r="J171" s="95">
        <f>IF(Table33[[#This Row],[Category]]="Cookies",Table33[[#This Row],[Account Deposit Amount]]-Table33[[#This Row],[Account Withdrawl Amount]], )</f>
        <v>0</v>
      </c>
      <c r="K171" s="95">
        <f>IF(Table33[[#This Row],[Category]]="Additional Money Earning Activities",Table33[[#This Row],[Account Deposit Amount]]-Table33[[#This Row],[Account Withdrawl Amount]], )</f>
        <v>0</v>
      </c>
      <c r="L171" s="95">
        <f>IF(Table33[[#This Row],[Category]]="Sponsorships",Table33[[#This Row],[Account Deposit Amount]]-Table33[[#This Row],[Account Withdrawl Amount]], )</f>
        <v>0</v>
      </c>
      <c r="M171" s="95">
        <f>IF(Table33[[#This Row],[Category]]="Troop Dues",Table33[[#This Row],[Account Deposit Amount]]-Table33[[#This Row],[Account Withdrawl Amount]], )</f>
        <v>0</v>
      </c>
      <c r="N171" s="95">
        <f>IF(Table33[[#This Row],[Category]]="Other Income",Table33[[#This Row],[Account Deposit Amount]]-Table33[[#This Row],[Account Withdrawl Amount]], )</f>
        <v>0</v>
      </c>
      <c r="O171" s="95">
        <f>IF(Table33[[#This Row],[Category]]="Registration",Table33[[#This Row],[Account Deposit Amount]]-Table33[[#This Row],[Account Withdrawl Amount]], )</f>
        <v>0</v>
      </c>
      <c r="P171" s="95">
        <f>IF(Table33[[#This Row],[Category]]="Insignia",Table33[[#This Row],[Account Deposit Amount]]-Table33[[#This Row],[Account Withdrawl Amount]], )</f>
        <v>0</v>
      </c>
      <c r="Q171" s="95">
        <f>IF(Table33[[#This Row],[Category]]="Activities/Program",Table33[[#This Row],[Account Deposit Amount]]-Table33[[#This Row],[Account Withdrawl Amount]], )</f>
        <v>0</v>
      </c>
      <c r="R171" s="95">
        <f>IF(Table33[[#This Row],[Category]]="Travel",Table33[[#This Row],[Account Deposit Amount]]-Table33[[#This Row],[Account Withdrawl Amount]], )</f>
        <v>0</v>
      </c>
      <c r="S171" s="95">
        <f>IF(Table33[[#This Row],[Category]]="Parties Food &amp; Beverages",Table33[[#This Row],[Account Deposit Amount]]-Table33[[#This Row],[Account Withdrawl Amount]], )</f>
        <v>0</v>
      </c>
      <c r="T171" s="95">
        <f>IF(Table33[[#This Row],[Category]]="Service Projects Donation",Table33[[#This Row],[Account Deposit Amount]]-Table33[[#This Row],[Account Withdrawl Amount]], )</f>
        <v>0</v>
      </c>
      <c r="U171" s="95">
        <f>IF(Table33[[#This Row],[Category]]="Cookie Debt",Table33[[#This Row],[Account Deposit Amount]]-Table33[[#This Row],[Account Withdrawl Amount]], )</f>
        <v>0</v>
      </c>
      <c r="V171" s="95">
        <f>IF(Table33[[#This Row],[Category]]="Other Expense",Table33[[#This Row],[Account Deposit Amount]]-Table33[[#This Row],[Account Withdrawl Amount]], )</f>
        <v>0</v>
      </c>
    </row>
    <row r="172" spans="1:22">
      <c r="A172" s="70"/>
      <c r="B172" s="64"/>
      <c r="C172" s="69"/>
      <c r="D172" s="111"/>
      <c r="E172" s="112"/>
      <c r="F172" s="113"/>
      <c r="G172" s="95">
        <f>$G$171+$E$172-$F$172</f>
        <v>0</v>
      </c>
      <c r="H172" s="70"/>
      <c r="I172" s="95">
        <f>IF(Table33[[#This Row],[Category]]="Fall Product",Table33[[#This Row],[Account Deposit Amount]]-Table33[[#This Row],[Account Withdrawl Amount]], )</f>
        <v>0</v>
      </c>
      <c r="J172" s="95">
        <f>IF(Table33[[#This Row],[Category]]="Cookies",Table33[[#This Row],[Account Deposit Amount]]-Table33[[#This Row],[Account Withdrawl Amount]], )</f>
        <v>0</v>
      </c>
      <c r="K172" s="95">
        <f>IF(Table33[[#This Row],[Category]]="Additional Money Earning Activities",Table33[[#This Row],[Account Deposit Amount]]-Table33[[#This Row],[Account Withdrawl Amount]], )</f>
        <v>0</v>
      </c>
      <c r="L172" s="95">
        <f>IF(Table33[[#This Row],[Category]]="Sponsorships",Table33[[#This Row],[Account Deposit Amount]]-Table33[[#This Row],[Account Withdrawl Amount]], )</f>
        <v>0</v>
      </c>
      <c r="M172" s="95">
        <f>IF(Table33[[#This Row],[Category]]="Troop Dues",Table33[[#This Row],[Account Deposit Amount]]-Table33[[#This Row],[Account Withdrawl Amount]], )</f>
        <v>0</v>
      </c>
      <c r="N172" s="95">
        <f>IF(Table33[[#This Row],[Category]]="Other Income",Table33[[#This Row],[Account Deposit Amount]]-Table33[[#This Row],[Account Withdrawl Amount]], )</f>
        <v>0</v>
      </c>
      <c r="O172" s="95">
        <f>IF(Table33[[#This Row],[Category]]="Registration",Table33[[#This Row],[Account Deposit Amount]]-Table33[[#This Row],[Account Withdrawl Amount]], )</f>
        <v>0</v>
      </c>
      <c r="P172" s="95">
        <f>IF(Table33[[#This Row],[Category]]="Insignia",Table33[[#This Row],[Account Deposit Amount]]-Table33[[#This Row],[Account Withdrawl Amount]], )</f>
        <v>0</v>
      </c>
      <c r="Q172" s="95">
        <f>IF(Table33[[#This Row],[Category]]="Activities/Program",Table33[[#This Row],[Account Deposit Amount]]-Table33[[#This Row],[Account Withdrawl Amount]], )</f>
        <v>0</v>
      </c>
      <c r="R172" s="95">
        <f>IF(Table33[[#This Row],[Category]]="Travel",Table33[[#This Row],[Account Deposit Amount]]-Table33[[#This Row],[Account Withdrawl Amount]], )</f>
        <v>0</v>
      </c>
      <c r="S172" s="95">
        <f>IF(Table33[[#This Row],[Category]]="Parties Food &amp; Beverages",Table33[[#This Row],[Account Deposit Amount]]-Table33[[#This Row],[Account Withdrawl Amount]], )</f>
        <v>0</v>
      </c>
      <c r="T172" s="95">
        <f>IF(Table33[[#This Row],[Category]]="Service Projects Donation",Table33[[#This Row],[Account Deposit Amount]]-Table33[[#This Row],[Account Withdrawl Amount]], )</f>
        <v>0</v>
      </c>
      <c r="U172" s="95">
        <f>IF(Table33[[#This Row],[Category]]="Cookie Debt",Table33[[#This Row],[Account Deposit Amount]]-Table33[[#This Row],[Account Withdrawl Amount]], )</f>
        <v>0</v>
      </c>
      <c r="V172" s="95">
        <f>IF(Table33[[#This Row],[Category]]="Other Expense",Table33[[#This Row],[Account Deposit Amount]]-Table33[[#This Row],[Account Withdrawl Amount]], )</f>
        <v>0</v>
      </c>
    </row>
    <row r="173" spans="1:22">
      <c r="A173" s="70"/>
      <c r="B173" s="64"/>
      <c r="C173" s="69"/>
      <c r="D173" s="111"/>
      <c r="E173" s="112"/>
      <c r="F173" s="113"/>
      <c r="G173" s="95">
        <f>$G$172+$E$173-$F$173</f>
        <v>0</v>
      </c>
      <c r="H173" s="70"/>
      <c r="I173" s="95">
        <f>IF(Table33[[#This Row],[Category]]="Fall Product",Table33[[#This Row],[Account Deposit Amount]]-Table33[[#This Row],[Account Withdrawl Amount]], )</f>
        <v>0</v>
      </c>
      <c r="J173" s="95">
        <f>IF(Table33[[#This Row],[Category]]="Cookies",Table33[[#This Row],[Account Deposit Amount]]-Table33[[#This Row],[Account Withdrawl Amount]], )</f>
        <v>0</v>
      </c>
      <c r="K173" s="95">
        <f>IF(Table33[[#This Row],[Category]]="Additional Money Earning Activities",Table33[[#This Row],[Account Deposit Amount]]-Table33[[#This Row],[Account Withdrawl Amount]], )</f>
        <v>0</v>
      </c>
      <c r="L173" s="95">
        <f>IF(Table33[[#This Row],[Category]]="Sponsorships",Table33[[#This Row],[Account Deposit Amount]]-Table33[[#This Row],[Account Withdrawl Amount]], )</f>
        <v>0</v>
      </c>
      <c r="M173" s="95">
        <f>IF(Table33[[#This Row],[Category]]="Troop Dues",Table33[[#This Row],[Account Deposit Amount]]-Table33[[#This Row],[Account Withdrawl Amount]], )</f>
        <v>0</v>
      </c>
      <c r="N173" s="95">
        <f>IF(Table33[[#This Row],[Category]]="Other Income",Table33[[#This Row],[Account Deposit Amount]]-Table33[[#This Row],[Account Withdrawl Amount]], )</f>
        <v>0</v>
      </c>
      <c r="O173" s="95">
        <f>IF(Table33[[#This Row],[Category]]="Registration",Table33[[#This Row],[Account Deposit Amount]]-Table33[[#This Row],[Account Withdrawl Amount]], )</f>
        <v>0</v>
      </c>
      <c r="P173" s="95">
        <f>IF(Table33[[#This Row],[Category]]="Insignia",Table33[[#This Row],[Account Deposit Amount]]-Table33[[#This Row],[Account Withdrawl Amount]], )</f>
        <v>0</v>
      </c>
      <c r="Q173" s="95">
        <f>IF(Table33[[#This Row],[Category]]="Activities/Program",Table33[[#This Row],[Account Deposit Amount]]-Table33[[#This Row],[Account Withdrawl Amount]], )</f>
        <v>0</v>
      </c>
      <c r="R173" s="95">
        <f>IF(Table33[[#This Row],[Category]]="Travel",Table33[[#This Row],[Account Deposit Amount]]-Table33[[#This Row],[Account Withdrawl Amount]], )</f>
        <v>0</v>
      </c>
      <c r="S173" s="95">
        <f>IF(Table33[[#This Row],[Category]]="Parties Food &amp; Beverages",Table33[[#This Row],[Account Deposit Amount]]-Table33[[#This Row],[Account Withdrawl Amount]], )</f>
        <v>0</v>
      </c>
      <c r="T173" s="95">
        <f>IF(Table33[[#This Row],[Category]]="Service Projects Donation",Table33[[#This Row],[Account Deposit Amount]]-Table33[[#This Row],[Account Withdrawl Amount]], )</f>
        <v>0</v>
      </c>
      <c r="U173" s="95">
        <f>IF(Table33[[#This Row],[Category]]="Cookie Debt",Table33[[#This Row],[Account Deposit Amount]]-Table33[[#This Row],[Account Withdrawl Amount]], )</f>
        <v>0</v>
      </c>
      <c r="V173" s="95">
        <f>IF(Table33[[#This Row],[Category]]="Other Expense",Table33[[#This Row],[Account Deposit Amount]]-Table33[[#This Row],[Account Withdrawl Amount]], )</f>
        <v>0</v>
      </c>
    </row>
    <row r="174" spans="1:22">
      <c r="A174" s="70"/>
      <c r="B174" s="64"/>
      <c r="C174" s="69"/>
      <c r="D174" s="111"/>
      <c r="E174" s="112"/>
      <c r="F174" s="113"/>
      <c r="G174" s="95">
        <f>$G$173+$E$174-$F$174</f>
        <v>0</v>
      </c>
      <c r="H174" s="70"/>
      <c r="I174" s="95">
        <f>IF(Table33[[#This Row],[Category]]="Fall Product",Table33[[#This Row],[Account Deposit Amount]]-Table33[[#This Row],[Account Withdrawl Amount]], )</f>
        <v>0</v>
      </c>
      <c r="J174" s="95">
        <f>IF(Table33[[#This Row],[Category]]="Cookies",Table33[[#This Row],[Account Deposit Amount]]-Table33[[#This Row],[Account Withdrawl Amount]], )</f>
        <v>0</v>
      </c>
      <c r="K174" s="95">
        <f>IF(Table33[[#This Row],[Category]]="Additional Money Earning Activities",Table33[[#This Row],[Account Deposit Amount]]-Table33[[#This Row],[Account Withdrawl Amount]], )</f>
        <v>0</v>
      </c>
      <c r="L174" s="95">
        <f>IF(Table33[[#This Row],[Category]]="Sponsorships",Table33[[#This Row],[Account Deposit Amount]]-Table33[[#This Row],[Account Withdrawl Amount]], )</f>
        <v>0</v>
      </c>
      <c r="M174" s="95">
        <f>IF(Table33[[#This Row],[Category]]="Troop Dues",Table33[[#This Row],[Account Deposit Amount]]-Table33[[#This Row],[Account Withdrawl Amount]], )</f>
        <v>0</v>
      </c>
      <c r="N174" s="95">
        <f>IF(Table33[[#This Row],[Category]]="Other Income",Table33[[#This Row],[Account Deposit Amount]]-Table33[[#This Row],[Account Withdrawl Amount]], )</f>
        <v>0</v>
      </c>
      <c r="O174" s="95">
        <f>IF(Table33[[#This Row],[Category]]="Registration",Table33[[#This Row],[Account Deposit Amount]]-Table33[[#This Row],[Account Withdrawl Amount]], )</f>
        <v>0</v>
      </c>
      <c r="P174" s="95">
        <f>IF(Table33[[#This Row],[Category]]="Insignia",Table33[[#This Row],[Account Deposit Amount]]-Table33[[#This Row],[Account Withdrawl Amount]], )</f>
        <v>0</v>
      </c>
      <c r="Q174" s="95">
        <f>IF(Table33[[#This Row],[Category]]="Activities/Program",Table33[[#This Row],[Account Deposit Amount]]-Table33[[#This Row],[Account Withdrawl Amount]], )</f>
        <v>0</v>
      </c>
      <c r="R174" s="95">
        <f>IF(Table33[[#This Row],[Category]]="Travel",Table33[[#This Row],[Account Deposit Amount]]-Table33[[#This Row],[Account Withdrawl Amount]], )</f>
        <v>0</v>
      </c>
      <c r="S174" s="95">
        <f>IF(Table33[[#This Row],[Category]]="Parties Food &amp; Beverages",Table33[[#This Row],[Account Deposit Amount]]-Table33[[#This Row],[Account Withdrawl Amount]], )</f>
        <v>0</v>
      </c>
      <c r="T174" s="95">
        <f>IF(Table33[[#This Row],[Category]]="Service Projects Donation",Table33[[#This Row],[Account Deposit Amount]]-Table33[[#This Row],[Account Withdrawl Amount]], )</f>
        <v>0</v>
      </c>
      <c r="U174" s="95">
        <f>IF(Table33[[#This Row],[Category]]="Cookie Debt",Table33[[#This Row],[Account Deposit Amount]]-Table33[[#This Row],[Account Withdrawl Amount]], )</f>
        <v>0</v>
      </c>
      <c r="V174" s="95">
        <f>IF(Table33[[#This Row],[Category]]="Other Expense",Table33[[#This Row],[Account Deposit Amount]]-Table33[[#This Row],[Account Withdrawl Amount]], )</f>
        <v>0</v>
      </c>
    </row>
    <row r="175" spans="1:22">
      <c r="A175" s="70"/>
      <c r="B175" s="64"/>
      <c r="C175" s="69"/>
      <c r="D175" s="111"/>
      <c r="E175" s="112"/>
      <c r="F175" s="113"/>
      <c r="G175" s="95">
        <f>$G$174+$E$175-$F$175</f>
        <v>0</v>
      </c>
      <c r="H175" s="70"/>
      <c r="I175" s="95">
        <f>IF(Table33[[#This Row],[Category]]="Fall Product",Table33[[#This Row],[Account Deposit Amount]]-Table33[[#This Row],[Account Withdrawl Amount]], )</f>
        <v>0</v>
      </c>
      <c r="J175" s="95">
        <f>IF(Table33[[#This Row],[Category]]="Cookies",Table33[[#This Row],[Account Deposit Amount]]-Table33[[#This Row],[Account Withdrawl Amount]], )</f>
        <v>0</v>
      </c>
      <c r="K175" s="95">
        <f>IF(Table33[[#This Row],[Category]]="Additional Money Earning Activities",Table33[[#This Row],[Account Deposit Amount]]-Table33[[#This Row],[Account Withdrawl Amount]], )</f>
        <v>0</v>
      </c>
      <c r="L175" s="95">
        <f>IF(Table33[[#This Row],[Category]]="Sponsorships",Table33[[#This Row],[Account Deposit Amount]]-Table33[[#This Row],[Account Withdrawl Amount]], )</f>
        <v>0</v>
      </c>
      <c r="M175" s="95">
        <f>IF(Table33[[#This Row],[Category]]="Troop Dues",Table33[[#This Row],[Account Deposit Amount]]-Table33[[#This Row],[Account Withdrawl Amount]], )</f>
        <v>0</v>
      </c>
      <c r="N175" s="95">
        <f>IF(Table33[[#This Row],[Category]]="Other Income",Table33[[#This Row],[Account Deposit Amount]]-Table33[[#This Row],[Account Withdrawl Amount]], )</f>
        <v>0</v>
      </c>
      <c r="O175" s="95">
        <f>IF(Table33[[#This Row],[Category]]="Registration",Table33[[#This Row],[Account Deposit Amount]]-Table33[[#This Row],[Account Withdrawl Amount]], )</f>
        <v>0</v>
      </c>
      <c r="P175" s="95">
        <f>IF(Table33[[#This Row],[Category]]="Insignia",Table33[[#This Row],[Account Deposit Amount]]-Table33[[#This Row],[Account Withdrawl Amount]], )</f>
        <v>0</v>
      </c>
      <c r="Q175" s="95">
        <f>IF(Table33[[#This Row],[Category]]="Activities/Program",Table33[[#This Row],[Account Deposit Amount]]-Table33[[#This Row],[Account Withdrawl Amount]], )</f>
        <v>0</v>
      </c>
      <c r="R175" s="95">
        <f>IF(Table33[[#This Row],[Category]]="Travel",Table33[[#This Row],[Account Deposit Amount]]-Table33[[#This Row],[Account Withdrawl Amount]], )</f>
        <v>0</v>
      </c>
      <c r="S175" s="95">
        <f>IF(Table33[[#This Row],[Category]]="Parties Food &amp; Beverages",Table33[[#This Row],[Account Deposit Amount]]-Table33[[#This Row],[Account Withdrawl Amount]], )</f>
        <v>0</v>
      </c>
      <c r="T175" s="95">
        <f>IF(Table33[[#This Row],[Category]]="Service Projects Donation",Table33[[#This Row],[Account Deposit Amount]]-Table33[[#This Row],[Account Withdrawl Amount]], )</f>
        <v>0</v>
      </c>
      <c r="U175" s="95">
        <f>IF(Table33[[#This Row],[Category]]="Cookie Debt",Table33[[#This Row],[Account Deposit Amount]]-Table33[[#This Row],[Account Withdrawl Amount]], )</f>
        <v>0</v>
      </c>
      <c r="V175" s="95">
        <f>IF(Table33[[#This Row],[Category]]="Other Expense",Table33[[#This Row],[Account Deposit Amount]]-Table33[[#This Row],[Account Withdrawl Amount]], )</f>
        <v>0</v>
      </c>
    </row>
    <row r="176" spans="1:22">
      <c r="A176" s="70"/>
      <c r="B176" s="64"/>
      <c r="C176" s="69"/>
      <c r="D176" s="111"/>
      <c r="E176" s="112"/>
      <c r="F176" s="113"/>
      <c r="G176" s="95">
        <f>$G$175+$E$176-$F$176</f>
        <v>0</v>
      </c>
      <c r="H176" s="70"/>
      <c r="I176" s="95">
        <f>IF(Table33[[#This Row],[Category]]="Fall Product",Table33[[#This Row],[Account Deposit Amount]]-Table33[[#This Row],[Account Withdrawl Amount]], )</f>
        <v>0</v>
      </c>
      <c r="J176" s="95">
        <f>IF(Table33[[#This Row],[Category]]="Cookies",Table33[[#This Row],[Account Deposit Amount]]-Table33[[#This Row],[Account Withdrawl Amount]], )</f>
        <v>0</v>
      </c>
      <c r="K176" s="95">
        <f>IF(Table33[[#This Row],[Category]]="Additional Money Earning Activities",Table33[[#This Row],[Account Deposit Amount]]-Table33[[#This Row],[Account Withdrawl Amount]], )</f>
        <v>0</v>
      </c>
      <c r="L176" s="95">
        <f>IF(Table33[[#This Row],[Category]]="Sponsorships",Table33[[#This Row],[Account Deposit Amount]]-Table33[[#This Row],[Account Withdrawl Amount]], )</f>
        <v>0</v>
      </c>
      <c r="M176" s="95">
        <f>IF(Table33[[#This Row],[Category]]="Troop Dues",Table33[[#This Row],[Account Deposit Amount]]-Table33[[#This Row],[Account Withdrawl Amount]], )</f>
        <v>0</v>
      </c>
      <c r="N176" s="95">
        <f>IF(Table33[[#This Row],[Category]]="Other Income",Table33[[#This Row],[Account Deposit Amount]]-Table33[[#This Row],[Account Withdrawl Amount]], )</f>
        <v>0</v>
      </c>
      <c r="O176" s="95">
        <f>IF(Table33[[#This Row],[Category]]="Registration",Table33[[#This Row],[Account Deposit Amount]]-Table33[[#This Row],[Account Withdrawl Amount]], )</f>
        <v>0</v>
      </c>
      <c r="P176" s="95">
        <f>IF(Table33[[#This Row],[Category]]="Insignia",Table33[[#This Row],[Account Deposit Amount]]-Table33[[#This Row],[Account Withdrawl Amount]], )</f>
        <v>0</v>
      </c>
      <c r="Q176" s="95">
        <f>IF(Table33[[#This Row],[Category]]="Activities/Program",Table33[[#This Row],[Account Deposit Amount]]-Table33[[#This Row],[Account Withdrawl Amount]], )</f>
        <v>0</v>
      </c>
      <c r="R176" s="95">
        <f>IF(Table33[[#This Row],[Category]]="Travel",Table33[[#This Row],[Account Deposit Amount]]-Table33[[#This Row],[Account Withdrawl Amount]], )</f>
        <v>0</v>
      </c>
      <c r="S176" s="95">
        <f>IF(Table33[[#This Row],[Category]]="Parties Food &amp; Beverages",Table33[[#This Row],[Account Deposit Amount]]-Table33[[#This Row],[Account Withdrawl Amount]], )</f>
        <v>0</v>
      </c>
      <c r="T176" s="95">
        <f>IF(Table33[[#This Row],[Category]]="Service Projects Donation",Table33[[#This Row],[Account Deposit Amount]]-Table33[[#This Row],[Account Withdrawl Amount]], )</f>
        <v>0</v>
      </c>
      <c r="U176" s="95">
        <f>IF(Table33[[#This Row],[Category]]="Cookie Debt",Table33[[#This Row],[Account Deposit Amount]]-Table33[[#This Row],[Account Withdrawl Amount]], )</f>
        <v>0</v>
      </c>
      <c r="V176" s="95">
        <f>IF(Table33[[#This Row],[Category]]="Other Expense",Table33[[#This Row],[Account Deposit Amount]]-Table33[[#This Row],[Account Withdrawl Amount]], )</f>
        <v>0</v>
      </c>
    </row>
    <row r="177" spans="1:22">
      <c r="A177" s="70"/>
      <c r="B177" s="64"/>
      <c r="C177" s="69"/>
      <c r="D177" s="111"/>
      <c r="E177" s="112"/>
      <c r="F177" s="113"/>
      <c r="G177" s="95">
        <f>$G$24+$E$177-$F$177</f>
        <v>0</v>
      </c>
      <c r="H177" s="70"/>
      <c r="I177" s="95">
        <f>IF(Table33[[#This Row],[Category]]="Fall Product",Table33[[#This Row],[Account Deposit Amount]]-Table33[[#This Row],[Account Withdrawl Amount]], )</f>
        <v>0</v>
      </c>
      <c r="J177" s="95">
        <f>IF(Table33[[#This Row],[Category]]="Cookies",Table33[[#This Row],[Account Deposit Amount]]-Table33[[#This Row],[Account Withdrawl Amount]], )</f>
        <v>0</v>
      </c>
      <c r="K177" s="95">
        <f>IF(Table33[[#This Row],[Category]]="Additional Money Earning Activities",Table33[[#This Row],[Account Deposit Amount]]-Table33[[#This Row],[Account Withdrawl Amount]], )</f>
        <v>0</v>
      </c>
      <c r="L177" s="95">
        <f>IF(Table33[[#This Row],[Category]]="Sponsorships",Table33[[#This Row],[Account Deposit Amount]]-Table33[[#This Row],[Account Withdrawl Amount]], )</f>
        <v>0</v>
      </c>
      <c r="M177" s="95">
        <f>IF(Table33[[#This Row],[Category]]="Troop Dues",Table33[[#This Row],[Account Deposit Amount]]-Table33[[#This Row],[Account Withdrawl Amount]], )</f>
        <v>0</v>
      </c>
      <c r="N177" s="95">
        <f>IF(Table33[[#This Row],[Category]]="Other Income",Table33[[#This Row],[Account Deposit Amount]]-Table33[[#This Row],[Account Withdrawl Amount]], )</f>
        <v>0</v>
      </c>
      <c r="O177" s="95">
        <f>IF(Table33[[#This Row],[Category]]="Registration",Table33[[#This Row],[Account Deposit Amount]]-Table33[[#This Row],[Account Withdrawl Amount]], )</f>
        <v>0</v>
      </c>
      <c r="P177" s="95">
        <f>IF(Table33[[#This Row],[Category]]="Insignia",Table33[[#This Row],[Account Deposit Amount]]-Table33[[#This Row],[Account Withdrawl Amount]], )</f>
        <v>0</v>
      </c>
      <c r="Q177" s="95">
        <f>IF(Table33[[#This Row],[Category]]="Activities/Program",Table33[[#This Row],[Account Deposit Amount]]-Table33[[#This Row],[Account Withdrawl Amount]], )</f>
        <v>0</v>
      </c>
      <c r="R177" s="95">
        <f>IF(Table33[[#This Row],[Category]]="Travel",Table33[[#This Row],[Account Deposit Amount]]-Table33[[#This Row],[Account Withdrawl Amount]], )</f>
        <v>0</v>
      </c>
      <c r="S177" s="95">
        <f>IF(Table33[[#This Row],[Category]]="Parties Food &amp; Beverages",Table33[[#This Row],[Account Deposit Amount]]-Table33[[#This Row],[Account Withdrawl Amount]], )</f>
        <v>0</v>
      </c>
      <c r="T177" s="95">
        <f>IF(Table33[[#This Row],[Category]]="Service Projects Donation",Table33[[#This Row],[Account Deposit Amount]]-Table33[[#This Row],[Account Withdrawl Amount]], )</f>
        <v>0</v>
      </c>
      <c r="U177" s="95">
        <f>IF(Table33[[#This Row],[Category]]="Cookie Debt",Table33[[#This Row],[Account Deposit Amount]]-Table33[[#This Row],[Account Withdrawl Amount]], )</f>
        <v>0</v>
      </c>
      <c r="V177" s="95">
        <f>IF(Table33[[#This Row],[Category]]="Other Expense",Table33[[#This Row],[Account Deposit Amount]]-Table33[[#This Row],[Account Withdrawl Amount]], )</f>
        <v>0</v>
      </c>
    </row>
    <row r="178" spans="1:22">
      <c r="A178" s="70"/>
      <c r="B178" s="64"/>
      <c r="C178" s="69"/>
      <c r="D178" s="111"/>
      <c r="E178" s="112"/>
      <c r="F178" s="113"/>
      <c r="G178" s="95">
        <f>$G$177+$E$178-$F$178</f>
        <v>0</v>
      </c>
      <c r="H178" s="70"/>
      <c r="I178" s="95">
        <f>IF(Table33[[#This Row],[Category]]="Fall Product",Table33[[#This Row],[Account Deposit Amount]]-Table33[[#This Row],[Account Withdrawl Amount]], )</f>
        <v>0</v>
      </c>
      <c r="J178" s="95">
        <f>IF(Table33[[#This Row],[Category]]="Cookies",Table33[[#This Row],[Account Deposit Amount]]-Table33[[#This Row],[Account Withdrawl Amount]], )</f>
        <v>0</v>
      </c>
      <c r="K178" s="95">
        <f>IF(Table33[[#This Row],[Category]]="Additional Money Earning Activities",Table33[[#This Row],[Account Deposit Amount]]-Table33[[#This Row],[Account Withdrawl Amount]], )</f>
        <v>0</v>
      </c>
      <c r="L178" s="95">
        <f>IF(Table33[[#This Row],[Category]]="Sponsorships",Table33[[#This Row],[Account Deposit Amount]]-Table33[[#This Row],[Account Withdrawl Amount]], )</f>
        <v>0</v>
      </c>
      <c r="M178" s="95">
        <f>IF(Table33[[#This Row],[Category]]="Troop Dues",Table33[[#This Row],[Account Deposit Amount]]-Table33[[#This Row],[Account Withdrawl Amount]], )</f>
        <v>0</v>
      </c>
      <c r="N178" s="95">
        <f>IF(Table33[[#This Row],[Category]]="Other Income",Table33[[#This Row],[Account Deposit Amount]]-Table33[[#This Row],[Account Withdrawl Amount]], )</f>
        <v>0</v>
      </c>
      <c r="O178" s="95">
        <f>IF(Table33[[#This Row],[Category]]="Registration",Table33[[#This Row],[Account Deposit Amount]]-Table33[[#This Row],[Account Withdrawl Amount]], )</f>
        <v>0</v>
      </c>
      <c r="P178" s="95">
        <f>IF(Table33[[#This Row],[Category]]="Insignia",Table33[[#This Row],[Account Deposit Amount]]-Table33[[#This Row],[Account Withdrawl Amount]], )</f>
        <v>0</v>
      </c>
      <c r="Q178" s="95">
        <f>IF(Table33[[#This Row],[Category]]="Activities/Program",Table33[[#This Row],[Account Deposit Amount]]-Table33[[#This Row],[Account Withdrawl Amount]], )</f>
        <v>0</v>
      </c>
      <c r="R178" s="95">
        <f>IF(Table33[[#This Row],[Category]]="Travel",Table33[[#This Row],[Account Deposit Amount]]-Table33[[#This Row],[Account Withdrawl Amount]], )</f>
        <v>0</v>
      </c>
      <c r="S178" s="95">
        <f>IF(Table33[[#This Row],[Category]]="Parties Food &amp; Beverages",Table33[[#This Row],[Account Deposit Amount]]-Table33[[#This Row],[Account Withdrawl Amount]], )</f>
        <v>0</v>
      </c>
      <c r="T178" s="95">
        <f>IF(Table33[[#This Row],[Category]]="Service Projects Donation",Table33[[#This Row],[Account Deposit Amount]]-Table33[[#This Row],[Account Withdrawl Amount]], )</f>
        <v>0</v>
      </c>
      <c r="U178" s="95">
        <f>IF(Table33[[#This Row],[Category]]="Cookie Debt",Table33[[#This Row],[Account Deposit Amount]]-Table33[[#This Row],[Account Withdrawl Amount]], )</f>
        <v>0</v>
      </c>
      <c r="V178" s="95">
        <f>IF(Table33[[#This Row],[Category]]="Other Expense",Table33[[#This Row],[Account Deposit Amount]]-Table33[[#This Row],[Account Withdrawl Amount]], )</f>
        <v>0</v>
      </c>
    </row>
    <row r="179" spans="1:22">
      <c r="A179" s="70"/>
      <c r="B179" s="64"/>
      <c r="C179" s="69"/>
      <c r="D179" s="111"/>
      <c r="E179" s="112"/>
      <c r="F179" s="113"/>
      <c r="G179" s="95">
        <f>$G$178+$E$179-$F$179</f>
        <v>0</v>
      </c>
      <c r="H179" s="70"/>
      <c r="I179" s="95">
        <f>IF(Table33[[#This Row],[Category]]="Fall Product",Table33[[#This Row],[Account Deposit Amount]]-Table33[[#This Row],[Account Withdrawl Amount]], )</f>
        <v>0</v>
      </c>
      <c r="J179" s="95">
        <f>IF(Table33[[#This Row],[Category]]="Cookies",Table33[[#This Row],[Account Deposit Amount]]-Table33[[#This Row],[Account Withdrawl Amount]], )</f>
        <v>0</v>
      </c>
      <c r="K179" s="95">
        <f>IF(Table33[[#This Row],[Category]]="Additional Money Earning Activities",Table33[[#This Row],[Account Deposit Amount]]-Table33[[#This Row],[Account Withdrawl Amount]], )</f>
        <v>0</v>
      </c>
      <c r="L179" s="95">
        <f>IF(Table33[[#This Row],[Category]]="Sponsorships",Table33[[#This Row],[Account Deposit Amount]]-Table33[[#This Row],[Account Withdrawl Amount]], )</f>
        <v>0</v>
      </c>
      <c r="M179" s="95">
        <f>IF(Table33[[#This Row],[Category]]="Troop Dues",Table33[[#This Row],[Account Deposit Amount]]-Table33[[#This Row],[Account Withdrawl Amount]], )</f>
        <v>0</v>
      </c>
      <c r="N179" s="95">
        <f>IF(Table33[[#This Row],[Category]]="Other Income",Table33[[#This Row],[Account Deposit Amount]]-Table33[[#This Row],[Account Withdrawl Amount]], )</f>
        <v>0</v>
      </c>
      <c r="O179" s="95">
        <f>IF(Table33[[#This Row],[Category]]="Registration",Table33[[#This Row],[Account Deposit Amount]]-Table33[[#This Row],[Account Withdrawl Amount]], )</f>
        <v>0</v>
      </c>
      <c r="P179" s="95">
        <f>IF(Table33[[#This Row],[Category]]="Insignia",Table33[[#This Row],[Account Deposit Amount]]-Table33[[#This Row],[Account Withdrawl Amount]], )</f>
        <v>0</v>
      </c>
      <c r="Q179" s="95">
        <f>IF(Table33[[#This Row],[Category]]="Activities/Program",Table33[[#This Row],[Account Deposit Amount]]-Table33[[#This Row],[Account Withdrawl Amount]], )</f>
        <v>0</v>
      </c>
      <c r="R179" s="95">
        <f>IF(Table33[[#This Row],[Category]]="Travel",Table33[[#This Row],[Account Deposit Amount]]-Table33[[#This Row],[Account Withdrawl Amount]], )</f>
        <v>0</v>
      </c>
      <c r="S179" s="95">
        <f>IF(Table33[[#This Row],[Category]]="Parties Food &amp; Beverages",Table33[[#This Row],[Account Deposit Amount]]-Table33[[#This Row],[Account Withdrawl Amount]], )</f>
        <v>0</v>
      </c>
      <c r="T179" s="95">
        <f>IF(Table33[[#This Row],[Category]]="Service Projects Donation",Table33[[#This Row],[Account Deposit Amount]]-Table33[[#This Row],[Account Withdrawl Amount]], )</f>
        <v>0</v>
      </c>
      <c r="U179" s="95">
        <f>IF(Table33[[#This Row],[Category]]="Cookie Debt",Table33[[#This Row],[Account Deposit Amount]]-Table33[[#This Row],[Account Withdrawl Amount]], )</f>
        <v>0</v>
      </c>
      <c r="V179" s="95">
        <f>IF(Table33[[#This Row],[Category]]="Other Expense",Table33[[#This Row],[Account Deposit Amount]]-Table33[[#This Row],[Account Withdrawl Amount]], )</f>
        <v>0</v>
      </c>
    </row>
    <row r="180" spans="1:22">
      <c r="A180" s="70"/>
      <c r="B180" s="64"/>
      <c r="C180" s="69"/>
      <c r="D180" s="111"/>
      <c r="E180" s="112"/>
      <c r="F180" s="113"/>
      <c r="G180" s="95">
        <f>$G$179+$E$180-$F$180</f>
        <v>0</v>
      </c>
      <c r="H180" s="70"/>
      <c r="I180" s="95">
        <f>IF(Table33[[#This Row],[Category]]="Fall Product",Table33[[#This Row],[Account Deposit Amount]]-Table33[[#This Row],[Account Withdrawl Amount]], )</f>
        <v>0</v>
      </c>
      <c r="J180" s="95">
        <f>IF(Table33[[#This Row],[Category]]="Cookies",Table33[[#This Row],[Account Deposit Amount]]-Table33[[#This Row],[Account Withdrawl Amount]], )</f>
        <v>0</v>
      </c>
      <c r="K180" s="95">
        <f>IF(Table33[[#This Row],[Category]]="Additional Money Earning Activities",Table33[[#This Row],[Account Deposit Amount]]-Table33[[#This Row],[Account Withdrawl Amount]], )</f>
        <v>0</v>
      </c>
      <c r="L180" s="95">
        <f>IF(Table33[[#This Row],[Category]]="Sponsorships",Table33[[#This Row],[Account Deposit Amount]]-Table33[[#This Row],[Account Withdrawl Amount]], )</f>
        <v>0</v>
      </c>
      <c r="M180" s="95">
        <f>IF(Table33[[#This Row],[Category]]="Troop Dues",Table33[[#This Row],[Account Deposit Amount]]-Table33[[#This Row],[Account Withdrawl Amount]], )</f>
        <v>0</v>
      </c>
      <c r="N180" s="95">
        <f>IF(Table33[[#This Row],[Category]]="Other Income",Table33[[#This Row],[Account Deposit Amount]]-Table33[[#This Row],[Account Withdrawl Amount]], )</f>
        <v>0</v>
      </c>
      <c r="O180" s="95">
        <f>IF(Table33[[#This Row],[Category]]="Registration",Table33[[#This Row],[Account Deposit Amount]]-Table33[[#This Row],[Account Withdrawl Amount]], )</f>
        <v>0</v>
      </c>
      <c r="P180" s="95">
        <f>IF(Table33[[#This Row],[Category]]="Insignia",Table33[[#This Row],[Account Deposit Amount]]-Table33[[#This Row],[Account Withdrawl Amount]], )</f>
        <v>0</v>
      </c>
      <c r="Q180" s="95">
        <f>IF(Table33[[#This Row],[Category]]="Activities/Program",Table33[[#This Row],[Account Deposit Amount]]-Table33[[#This Row],[Account Withdrawl Amount]], )</f>
        <v>0</v>
      </c>
      <c r="R180" s="95">
        <f>IF(Table33[[#This Row],[Category]]="Travel",Table33[[#This Row],[Account Deposit Amount]]-Table33[[#This Row],[Account Withdrawl Amount]], )</f>
        <v>0</v>
      </c>
      <c r="S180" s="95">
        <f>IF(Table33[[#This Row],[Category]]="Parties Food &amp; Beverages",Table33[[#This Row],[Account Deposit Amount]]-Table33[[#This Row],[Account Withdrawl Amount]], )</f>
        <v>0</v>
      </c>
      <c r="T180" s="95">
        <f>IF(Table33[[#This Row],[Category]]="Service Projects Donation",Table33[[#This Row],[Account Deposit Amount]]-Table33[[#This Row],[Account Withdrawl Amount]], )</f>
        <v>0</v>
      </c>
      <c r="U180" s="95">
        <f>IF(Table33[[#This Row],[Category]]="Cookie Debt",Table33[[#This Row],[Account Deposit Amount]]-Table33[[#This Row],[Account Withdrawl Amount]], )</f>
        <v>0</v>
      </c>
      <c r="V180" s="95">
        <f>IF(Table33[[#This Row],[Category]]="Other Expense",Table33[[#This Row],[Account Deposit Amount]]-Table33[[#This Row],[Account Withdrawl Amount]], )</f>
        <v>0</v>
      </c>
    </row>
    <row r="181" spans="1:22">
      <c r="A181" s="70"/>
      <c r="B181" s="64"/>
      <c r="C181" s="69"/>
      <c r="D181" s="111"/>
      <c r="E181" s="112"/>
      <c r="F181" s="113"/>
      <c r="G181" s="95">
        <f>$G$180+$E$181-$F$181</f>
        <v>0</v>
      </c>
      <c r="H181" s="70"/>
      <c r="I181" s="95">
        <f>IF(Table33[[#This Row],[Category]]="Fall Product",Table33[[#This Row],[Account Deposit Amount]]-Table33[[#This Row],[Account Withdrawl Amount]], )</f>
        <v>0</v>
      </c>
      <c r="J181" s="95">
        <f>IF(Table33[[#This Row],[Category]]="Cookies",Table33[[#This Row],[Account Deposit Amount]]-Table33[[#This Row],[Account Withdrawl Amount]], )</f>
        <v>0</v>
      </c>
      <c r="K181" s="95">
        <f>IF(Table33[[#This Row],[Category]]="Additional Money Earning Activities",Table33[[#This Row],[Account Deposit Amount]]-Table33[[#This Row],[Account Withdrawl Amount]], )</f>
        <v>0</v>
      </c>
      <c r="L181" s="95">
        <f>IF(Table33[[#This Row],[Category]]="Sponsorships",Table33[[#This Row],[Account Deposit Amount]]-Table33[[#This Row],[Account Withdrawl Amount]], )</f>
        <v>0</v>
      </c>
      <c r="M181" s="95">
        <f>IF(Table33[[#This Row],[Category]]="Troop Dues",Table33[[#This Row],[Account Deposit Amount]]-Table33[[#This Row],[Account Withdrawl Amount]], )</f>
        <v>0</v>
      </c>
      <c r="N181" s="95">
        <f>IF(Table33[[#This Row],[Category]]="Other Income",Table33[[#This Row],[Account Deposit Amount]]-Table33[[#This Row],[Account Withdrawl Amount]], )</f>
        <v>0</v>
      </c>
      <c r="O181" s="95">
        <f>IF(Table33[[#This Row],[Category]]="Registration",Table33[[#This Row],[Account Deposit Amount]]-Table33[[#This Row],[Account Withdrawl Amount]], )</f>
        <v>0</v>
      </c>
      <c r="P181" s="95">
        <f>IF(Table33[[#This Row],[Category]]="Insignia",Table33[[#This Row],[Account Deposit Amount]]-Table33[[#This Row],[Account Withdrawl Amount]], )</f>
        <v>0</v>
      </c>
      <c r="Q181" s="95">
        <f>IF(Table33[[#This Row],[Category]]="Activities/Program",Table33[[#This Row],[Account Deposit Amount]]-Table33[[#This Row],[Account Withdrawl Amount]], )</f>
        <v>0</v>
      </c>
      <c r="R181" s="95">
        <f>IF(Table33[[#This Row],[Category]]="Travel",Table33[[#This Row],[Account Deposit Amount]]-Table33[[#This Row],[Account Withdrawl Amount]], )</f>
        <v>0</v>
      </c>
      <c r="S181" s="95">
        <f>IF(Table33[[#This Row],[Category]]="Parties Food &amp; Beverages",Table33[[#This Row],[Account Deposit Amount]]-Table33[[#This Row],[Account Withdrawl Amount]], )</f>
        <v>0</v>
      </c>
      <c r="T181" s="95">
        <f>IF(Table33[[#This Row],[Category]]="Service Projects Donation",Table33[[#This Row],[Account Deposit Amount]]-Table33[[#This Row],[Account Withdrawl Amount]], )</f>
        <v>0</v>
      </c>
      <c r="U181" s="95">
        <f>IF(Table33[[#This Row],[Category]]="Cookie Debt",Table33[[#This Row],[Account Deposit Amount]]-Table33[[#This Row],[Account Withdrawl Amount]], )</f>
        <v>0</v>
      </c>
      <c r="V181" s="95">
        <f>IF(Table33[[#This Row],[Category]]="Other Expense",Table33[[#This Row],[Account Deposit Amount]]-Table33[[#This Row],[Account Withdrawl Amount]], )</f>
        <v>0</v>
      </c>
    </row>
    <row r="182" spans="1:22">
      <c r="A182" s="70"/>
      <c r="B182" s="64"/>
      <c r="C182" s="69"/>
      <c r="D182" s="111"/>
      <c r="E182" s="112"/>
      <c r="F182" s="113"/>
      <c r="G182" s="95">
        <f>$G$181+$E$182-$F$182</f>
        <v>0</v>
      </c>
      <c r="H182" s="70"/>
      <c r="I182" s="95">
        <f>IF(Table33[[#This Row],[Category]]="Fall Product",Table33[[#This Row],[Account Deposit Amount]]-Table33[[#This Row],[Account Withdrawl Amount]], )</f>
        <v>0</v>
      </c>
      <c r="J182" s="95">
        <f>IF(Table33[[#This Row],[Category]]="Cookies",Table33[[#This Row],[Account Deposit Amount]]-Table33[[#This Row],[Account Withdrawl Amount]], )</f>
        <v>0</v>
      </c>
      <c r="K182" s="95">
        <f>IF(Table33[[#This Row],[Category]]="Additional Money Earning Activities",Table33[[#This Row],[Account Deposit Amount]]-Table33[[#This Row],[Account Withdrawl Amount]], )</f>
        <v>0</v>
      </c>
      <c r="L182" s="95">
        <f>IF(Table33[[#This Row],[Category]]="Sponsorships",Table33[[#This Row],[Account Deposit Amount]]-Table33[[#This Row],[Account Withdrawl Amount]], )</f>
        <v>0</v>
      </c>
      <c r="M182" s="95">
        <f>IF(Table33[[#This Row],[Category]]="Troop Dues",Table33[[#This Row],[Account Deposit Amount]]-Table33[[#This Row],[Account Withdrawl Amount]], )</f>
        <v>0</v>
      </c>
      <c r="N182" s="95">
        <f>IF(Table33[[#This Row],[Category]]="Other Income",Table33[[#This Row],[Account Deposit Amount]]-Table33[[#This Row],[Account Withdrawl Amount]], )</f>
        <v>0</v>
      </c>
      <c r="O182" s="95">
        <f>IF(Table33[[#This Row],[Category]]="Registration",Table33[[#This Row],[Account Deposit Amount]]-Table33[[#This Row],[Account Withdrawl Amount]], )</f>
        <v>0</v>
      </c>
      <c r="P182" s="95">
        <f>IF(Table33[[#This Row],[Category]]="Insignia",Table33[[#This Row],[Account Deposit Amount]]-Table33[[#This Row],[Account Withdrawl Amount]], )</f>
        <v>0</v>
      </c>
      <c r="Q182" s="95">
        <f>IF(Table33[[#This Row],[Category]]="Activities/Program",Table33[[#This Row],[Account Deposit Amount]]-Table33[[#This Row],[Account Withdrawl Amount]], )</f>
        <v>0</v>
      </c>
      <c r="R182" s="95">
        <f>IF(Table33[[#This Row],[Category]]="Travel",Table33[[#This Row],[Account Deposit Amount]]-Table33[[#This Row],[Account Withdrawl Amount]], )</f>
        <v>0</v>
      </c>
      <c r="S182" s="95">
        <f>IF(Table33[[#This Row],[Category]]="Parties Food &amp; Beverages",Table33[[#This Row],[Account Deposit Amount]]-Table33[[#This Row],[Account Withdrawl Amount]], )</f>
        <v>0</v>
      </c>
      <c r="T182" s="95">
        <f>IF(Table33[[#This Row],[Category]]="Service Projects Donation",Table33[[#This Row],[Account Deposit Amount]]-Table33[[#This Row],[Account Withdrawl Amount]], )</f>
        <v>0</v>
      </c>
      <c r="U182" s="95">
        <f>IF(Table33[[#This Row],[Category]]="Cookie Debt",Table33[[#This Row],[Account Deposit Amount]]-Table33[[#This Row],[Account Withdrawl Amount]], )</f>
        <v>0</v>
      </c>
      <c r="V182" s="95">
        <f>IF(Table33[[#This Row],[Category]]="Other Expense",Table33[[#This Row],[Account Deposit Amount]]-Table33[[#This Row],[Account Withdrawl Amount]], )</f>
        <v>0</v>
      </c>
    </row>
    <row r="183" spans="1:22">
      <c r="A183" s="70"/>
      <c r="B183" s="64"/>
      <c r="C183" s="69"/>
      <c r="D183" s="111"/>
      <c r="E183" s="112"/>
      <c r="F183" s="113"/>
      <c r="G183" s="95">
        <f>$G$182+$E$183-$F$183</f>
        <v>0</v>
      </c>
      <c r="H183" s="70"/>
      <c r="I183" s="95">
        <f>IF(Table33[[#This Row],[Category]]="Fall Product",Table33[[#This Row],[Account Deposit Amount]]-Table33[[#This Row],[Account Withdrawl Amount]], )</f>
        <v>0</v>
      </c>
      <c r="J183" s="95">
        <f>IF(Table33[[#This Row],[Category]]="Cookies",Table33[[#This Row],[Account Deposit Amount]]-Table33[[#This Row],[Account Withdrawl Amount]], )</f>
        <v>0</v>
      </c>
      <c r="K183" s="95">
        <f>IF(Table33[[#This Row],[Category]]="Additional Money Earning Activities",Table33[[#This Row],[Account Deposit Amount]]-Table33[[#This Row],[Account Withdrawl Amount]], )</f>
        <v>0</v>
      </c>
      <c r="L183" s="95">
        <f>IF(Table33[[#This Row],[Category]]="Sponsorships",Table33[[#This Row],[Account Deposit Amount]]-Table33[[#This Row],[Account Withdrawl Amount]], )</f>
        <v>0</v>
      </c>
      <c r="M183" s="95">
        <f>IF(Table33[[#This Row],[Category]]="Troop Dues",Table33[[#This Row],[Account Deposit Amount]]-Table33[[#This Row],[Account Withdrawl Amount]], )</f>
        <v>0</v>
      </c>
      <c r="N183" s="95">
        <f>IF(Table33[[#This Row],[Category]]="Other Income",Table33[[#This Row],[Account Deposit Amount]]-Table33[[#This Row],[Account Withdrawl Amount]], )</f>
        <v>0</v>
      </c>
      <c r="O183" s="95">
        <f>IF(Table33[[#This Row],[Category]]="Registration",Table33[[#This Row],[Account Deposit Amount]]-Table33[[#This Row],[Account Withdrawl Amount]], )</f>
        <v>0</v>
      </c>
      <c r="P183" s="95">
        <f>IF(Table33[[#This Row],[Category]]="Insignia",Table33[[#This Row],[Account Deposit Amount]]-Table33[[#This Row],[Account Withdrawl Amount]], )</f>
        <v>0</v>
      </c>
      <c r="Q183" s="95">
        <f>IF(Table33[[#This Row],[Category]]="Activities/Program",Table33[[#This Row],[Account Deposit Amount]]-Table33[[#This Row],[Account Withdrawl Amount]], )</f>
        <v>0</v>
      </c>
      <c r="R183" s="95">
        <f>IF(Table33[[#This Row],[Category]]="Travel",Table33[[#This Row],[Account Deposit Amount]]-Table33[[#This Row],[Account Withdrawl Amount]], )</f>
        <v>0</v>
      </c>
      <c r="S183" s="95">
        <f>IF(Table33[[#This Row],[Category]]="Parties Food &amp; Beverages",Table33[[#This Row],[Account Deposit Amount]]-Table33[[#This Row],[Account Withdrawl Amount]], )</f>
        <v>0</v>
      </c>
      <c r="T183" s="95">
        <f>IF(Table33[[#This Row],[Category]]="Service Projects Donation",Table33[[#This Row],[Account Deposit Amount]]-Table33[[#This Row],[Account Withdrawl Amount]], )</f>
        <v>0</v>
      </c>
      <c r="U183" s="95">
        <f>IF(Table33[[#This Row],[Category]]="Cookie Debt",Table33[[#This Row],[Account Deposit Amount]]-Table33[[#This Row],[Account Withdrawl Amount]], )</f>
        <v>0</v>
      </c>
      <c r="V183" s="95">
        <f>IF(Table33[[#This Row],[Category]]="Other Expense",Table33[[#This Row],[Account Deposit Amount]]-Table33[[#This Row],[Account Withdrawl Amount]], )</f>
        <v>0</v>
      </c>
    </row>
    <row r="184" spans="1:22">
      <c r="A184" s="70"/>
      <c r="B184" s="64"/>
      <c r="C184" s="69"/>
      <c r="D184" s="111"/>
      <c r="E184" s="112"/>
      <c r="F184" s="113"/>
      <c r="G184" s="95">
        <f>$G$183+$E$184-$F$184</f>
        <v>0</v>
      </c>
      <c r="H184" s="70"/>
      <c r="I184" s="95">
        <f>IF(Table33[[#This Row],[Category]]="Fall Product",Table33[[#This Row],[Account Deposit Amount]]-Table33[[#This Row],[Account Withdrawl Amount]], )</f>
        <v>0</v>
      </c>
      <c r="J184" s="95">
        <f>IF(Table33[[#This Row],[Category]]="Cookies",Table33[[#This Row],[Account Deposit Amount]]-Table33[[#This Row],[Account Withdrawl Amount]], )</f>
        <v>0</v>
      </c>
      <c r="K184" s="95">
        <f>IF(Table33[[#This Row],[Category]]="Additional Money Earning Activities",Table33[[#This Row],[Account Deposit Amount]]-Table33[[#This Row],[Account Withdrawl Amount]], )</f>
        <v>0</v>
      </c>
      <c r="L184" s="95">
        <f>IF(Table33[[#This Row],[Category]]="Sponsorships",Table33[[#This Row],[Account Deposit Amount]]-Table33[[#This Row],[Account Withdrawl Amount]], )</f>
        <v>0</v>
      </c>
      <c r="M184" s="95">
        <f>IF(Table33[[#This Row],[Category]]="Troop Dues",Table33[[#This Row],[Account Deposit Amount]]-Table33[[#This Row],[Account Withdrawl Amount]], )</f>
        <v>0</v>
      </c>
      <c r="N184" s="95">
        <f>IF(Table33[[#This Row],[Category]]="Other Income",Table33[[#This Row],[Account Deposit Amount]]-Table33[[#This Row],[Account Withdrawl Amount]], )</f>
        <v>0</v>
      </c>
      <c r="O184" s="95">
        <f>IF(Table33[[#This Row],[Category]]="Registration",Table33[[#This Row],[Account Deposit Amount]]-Table33[[#This Row],[Account Withdrawl Amount]], )</f>
        <v>0</v>
      </c>
      <c r="P184" s="95">
        <f>IF(Table33[[#This Row],[Category]]="Insignia",Table33[[#This Row],[Account Deposit Amount]]-Table33[[#This Row],[Account Withdrawl Amount]], )</f>
        <v>0</v>
      </c>
      <c r="Q184" s="95">
        <f>IF(Table33[[#This Row],[Category]]="Activities/Program",Table33[[#This Row],[Account Deposit Amount]]-Table33[[#This Row],[Account Withdrawl Amount]], )</f>
        <v>0</v>
      </c>
      <c r="R184" s="95">
        <f>IF(Table33[[#This Row],[Category]]="Travel",Table33[[#This Row],[Account Deposit Amount]]-Table33[[#This Row],[Account Withdrawl Amount]], )</f>
        <v>0</v>
      </c>
      <c r="S184" s="95">
        <f>IF(Table33[[#This Row],[Category]]="Parties Food &amp; Beverages",Table33[[#This Row],[Account Deposit Amount]]-Table33[[#This Row],[Account Withdrawl Amount]], )</f>
        <v>0</v>
      </c>
      <c r="T184" s="95">
        <f>IF(Table33[[#This Row],[Category]]="Service Projects Donation",Table33[[#This Row],[Account Deposit Amount]]-Table33[[#This Row],[Account Withdrawl Amount]], )</f>
        <v>0</v>
      </c>
      <c r="U184" s="95">
        <f>IF(Table33[[#This Row],[Category]]="Cookie Debt",Table33[[#This Row],[Account Deposit Amount]]-Table33[[#This Row],[Account Withdrawl Amount]], )</f>
        <v>0</v>
      </c>
      <c r="V184" s="95">
        <f>IF(Table33[[#This Row],[Category]]="Other Expense",Table33[[#This Row],[Account Deposit Amount]]-Table33[[#This Row],[Account Withdrawl Amount]], )</f>
        <v>0</v>
      </c>
    </row>
    <row r="185" spans="1:22">
      <c r="A185" s="70"/>
      <c r="B185" s="64"/>
      <c r="C185" s="69"/>
      <c r="D185" s="111"/>
      <c r="E185" s="112"/>
      <c r="F185" s="113"/>
      <c r="G185" s="95">
        <f>$G$184+$E$185-$F$185</f>
        <v>0</v>
      </c>
      <c r="H185" s="70"/>
      <c r="I185" s="95">
        <f>IF(Table33[[#This Row],[Category]]="Fall Product",Table33[[#This Row],[Account Deposit Amount]]-Table33[[#This Row],[Account Withdrawl Amount]], )</f>
        <v>0</v>
      </c>
      <c r="J185" s="95">
        <f>IF(Table33[[#This Row],[Category]]="Cookies",Table33[[#This Row],[Account Deposit Amount]]-Table33[[#This Row],[Account Withdrawl Amount]], )</f>
        <v>0</v>
      </c>
      <c r="K185" s="95">
        <f>IF(Table33[[#This Row],[Category]]="Additional Money Earning Activities",Table33[[#This Row],[Account Deposit Amount]]-Table33[[#This Row],[Account Withdrawl Amount]], )</f>
        <v>0</v>
      </c>
      <c r="L185" s="95">
        <f>IF(Table33[[#This Row],[Category]]="Sponsorships",Table33[[#This Row],[Account Deposit Amount]]-Table33[[#This Row],[Account Withdrawl Amount]], )</f>
        <v>0</v>
      </c>
      <c r="M185" s="95">
        <f>IF(Table33[[#This Row],[Category]]="Troop Dues",Table33[[#This Row],[Account Deposit Amount]]-Table33[[#This Row],[Account Withdrawl Amount]], )</f>
        <v>0</v>
      </c>
      <c r="N185" s="95">
        <f>IF(Table33[[#This Row],[Category]]="Other Income",Table33[[#This Row],[Account Deposit Amount]]-Table33[[#This Row],[Account Withdrawl Amount]], )</f>
        <v>0</v>
      </c>
      <c r="O185" s="95">
        <f>IF(Table33[[#This Row],[Category]]="Registration",Table33[[#This Row],[Account Deposit Amount]]-Table33[[#This Row],[Account Withdrawl Amount]], )</f>
        <v>0</v>
      </c>
      <c r="P185" s="95">
        <f>IF(Table33[[#This Row],[Category]]="Insignia",Table33[[#This Row],[Account Deposit Amount]]-Table33[[#This Row],[Account Withdrawl Amount]], )</f>
        <v>0</v>
      </c>
      <c r="Q185" s="95">
        <f>IF(Table33[[#This Row],[Category]]="Activities/Program",Table33[[#This Row],[Account Deposit Amount]]-Table33[[#This Row],[Account Withdrawl Amount]], )</f>
        <v>0</v>
      </c>
      <c r="R185" s="95">
        <f>IF(Table33[[#This Row],[Category]]="Travel",Table33[[#This Row],[Account Deposit Amount]]-Table33[[#This Row],[Account Withdrawl Amount]], )</f>
        <v>0</v>
      </c>
      <c r="S185" s="95">
        <f>IF(Table33[[#This Row],[Category]]="Parties Food &amp; Beverages",Table33[[#This Row],[Account Deposit Amount]]-Table33[[#This Row],[Account Withdrawl Amount]], )</f>
        <v>0</v>
      </c>
      <c r="T185" s="95">
        <f>IF(Table33[[#This Row],[Category]]="Service Projects Donation",Table33[[#This Row],[Account Deposit Amount]]-Table33[[#This Row],[Account Withdrawl Amount]], )</f>
        <v>0</v>
      </c>
      <c r="U185" s="95">
        <f>IF(Table33[[#This Row],[Category]]="Cookie Debt",Table33[[#This Row],[Account Deposit Amount]]-Table33[[#This Row],[Account Withdrawl Amount]], )</f>
        <v>0</v>
      </c>
      <c r="V185" s="95">
        <f>IF(Table33[[#This Row],[Category]]="Other Expense",Table33[[#This Row],[Account Deposit Amount]]-Table33[[#This Row],[Account Withdrawl Amount]], )</f>
        <v>0</v>
      </c>
    </row>
    <row r="186" spans="1:22">
      <c r="A186" s="70"/>
      <c r="B186" s="64"/>
      <c r="C186" s="69"/>
      <c r="D186" s="111"/>
      <c r="E186" s="112"/>
      <c r="F186" s="113"/>
      <c r="G186" s="95">
        <f>$G$185+$E$186-$F$186</f>
        <v>0</v>
      </c>
      <c r="H186" s="70"/>
      <c r="I186" s="95">
        <f>IF(Table33[[#This Row],[Category]]="Fall Product",Table33[[#This Row],[Account Deposit Amount]]-Table33[[#This Row],[Account Withdrawl Amount]], )</f>
        <v>0</v>
      </c>
      <c r="J186" s="95">
        <f>IF(Table33[[#This Row],[Category]]="Cookies",Table33[[#This Row],[Account Deposit Amount]]-Table33[[#This Row],[Account Withdrawl Amount]], )</f>
        <v>0</v>
      </c>
      <c r="K186" s="95">
        <f>IF(Table33[[#This Row],[Category]]="Additional Money Earning Activities",Table33[[#This Row],[Account Deposit Amount]]-Table33[[#This Row],[Account Withdrawl Amount]], )</f>
        <v>0</v>
      </c>
      <c r="L186" s="95">
        <f>IF(Table33[[#This Row],[Category]]="Sponsorships",Table33[[#This Row],[Account Deposit Amount]]-Table33[[#This Row],[Account Withdrawl Amount]], )</f>
        <v>0</v>
      </c>
      <c r="M186" s="95">
        <f>IF(Table33[[#This Row],[Category]]="Troop Dues",Table33[[#This Row],[Account Deposit Amount]]-Table33[[#This Row],[Account Withdrawl Amount]], )</f>
        <v>0</v>
      </c>
      <c r="N186" s="95">
        <f>IF(Table33[[#This Row],[Category]]="Other Income",Table33[[#This Row],[Account Deposit Amount]]-Table33[[#This Row],[Account Withdrawl Amount]], )</f>
        <v>0</v>
      </c>
      <c r="O186" s="95">
        <f>IF(Table33[[#This Row],[Category]]="Registration",Table33[[#This Row],[Account Deposit Amount]]-Table33[[#This Row],[Account Withdrawl Amount]], )</f>
        <v>0</v>
      </c>
      <c r="P186" s="95">
        <f>IF(Table33[[#This Row],[Category]]="Insignia",Table33[[#This Row],[Account Deposit Amount]]-Table33[[#This Row],[Account Withdrawl Amount]], )</f>
        <v>0</v>
      </c>
      <c r="Q186" s="95">
        <f>IF(Table33[[#This Row],[Category]]="Activities/Program",Table33[[#This Row],[Account Deposit Amount]]-Table33[[#This Row],[Account Withdrawl Amount]], )</f>
        <v>0</v>
      </c>
      <c r="R186" s="95">
        <f>IF(Table33[[#This Row],[Category]]="Travel",Table33[[#This Row],[Account Deposit Amount]]-Table33[[#This Row],[Account Withdrawl Amount]], )</f>
        <v>0</v>
      </c>
      <c r="S186" s="95">
        <f>IF(Table33[[#This Row],[Category]]="Parties Food &amp; Beverages",Table33[[#This Row],[Account Deposit Amount]]-Table33[[#This Row],[Account Withdrawl Amount]], )</f>
        <v>0</v>
      </c>
      <c r="T186" s="95">
        <f>IF(Table33[[#This Row],[Category]]="Service Projects Donation",Table33[[#This Row],[Account Deposit Amount]]-Table33[[#This Row],[Account Withdrawl Amount]], )</f>
        <v>0</v>
      </c>
      <c r="U186" s="95">
        <f>IF(Table33[[#This Row],[Category]]="Cookie Debt",Table33[[#This Row],[Account Deposit Amount]]-Table33[[#This Row],[Account Withdrawl Amount]], )</f>
        <v>0</v>
      </c>
      <c r="V186" s="95">
        <f>IF(Table33[[#This Row],[Category]]="Other Expense",Table33[[#This Row],[Account Deposit Amount]]-Table33[[#This Row],[Account Withdrawl Amount]], )</f>
        <v>0</v>
      </c>
    </row>
    <row r="187" spans="1:22">
      <c r="A187" s="70"/>
      <c r="B187" s="64"/>
      <c r="C187" s="69"/>
      <c r="D187" s="111"/>
      <c r="E187" s="112"/>
      <c r="F187" s="113"/>
      <c r="G187" s="95">
        <f>$G$186+$E$187-$F$187</f>
        <v>0</v>
      </c>
      <c r="H187" s="70"/>
      <c r="I187" s="95">
        <f>IF(Table33[[#This Row],[Category]]="Fall Product",Table33[[#This Row],[Account Deposit Amount]]-Table33[[#This Row],[Account Withdrawl Amount]], )</f>
        <v>0</v>
      </c>
      <c r="J187" s="95">
        <f>IF(Table33[[#This Row],[Category]]="Cookies",Table33[[#This Row],[Account Deposit Amount]]-Table33[[#This Row],[Account Withdrawl Amount]], )</f>
        <v>0</v>
      </c>
      <c r="K187" s="95">
        <f>IF(Table33[[#This Row],[Category]]="Additional Money Earning Activities",Table33[[#This Row],[Account Deposit Amount]]-Table33[[#This Row],[Account Withdrawl Amount]], )</f>
        <v>0</v>
      </c>
      <c r="L187" s="95">
        <f>IF(Table33[[#This Row],[Category]]="Sponsorships",Table33[[#This Row],[Account Deposit Amount]]-Table33[[#This Row],[Account Withdrawl Amount]], )</f>
        <v>0</v>
      </c>
      <c r="M187" s="95">
        <f>IF(Table33[[#This Row],[Category]]="Troop Dues",Table33[[#This Row],[Account Deposit Amount]]-Table33[[#This Row],[Account Withdrawl Amount]], )</f>
        <v>0</v>
      </c>
      <c r="N187" s="95">
        <f>IF(Table33[[#This Row],[Category]]="Other Income",Table33[[#This Row],[Account Deposit Amount]]-Table33[[#This Row],[Account Withdrawl Amount]], )</f>
        <v>0</v>
      </c>
      <c r="O187" s="95">
        <f>IF(Table33[[#This Row],[Category]]="Registration",Table33[[#This Row],[Account Deposit Amount]]-Table33[[#This Row],[Account Withdrawl Amount]], )</f>
        <v>0</v>
      </c>
      <c r="P187" s="95">
        <f>IF(Table33[[#This Row],[Category]]="Insignia",Table33[[#This Row],[Account Deposit Amount]]-Table33[[#This Row],[Account Withdrawl Amount]], )</f>
        <v>0</v>
      </c>
      <c r="Q187" s="95">
        <f>IF(Table33[[#This Row],[Category]]="Activities/Program",Table33[[#This Row],[Account Deposit Amount]]-Table33[[#This Row],[Account Withdrawl Amount]], )</f>
        <v>0</v>
      </c>
      <c r="R187" s="95">
        <f>IF(Table33[[#This Row],[Category]]="Travel",Table33[[#This Row],[Account Deposit Amount]]-Table33[[#This Row],[Account Withdrawl Amount]], )</f>
        <v>0</v>
      </c>
      <c r="S187" s="95">
        <f>IF(Table33[[#This Row],[Category]]="Parties Food &amp; Beverages",Table33[[#This Row],[Account Deposit Amount]]-Table33[[#This Row],[Account Withdrawl Amount]], )</f>
        <v>0</v>
      </c>
      <c r="T187" s="95">
        <f>IF(Table33[[#This Row],[Category]]="Service Projects Donation",Table33[[#This Row],[Account Deposit Amount]]-Table33[[#This Row],[Account Withdrawl Amount]], )</f>
        <v>0</v>
      </c>
      <c r="U187" s="95">
        <f>IF(Table33[[#This Row],[Category]]="Cookie Debt",Table33[[#This Row],[Account Deposit Amount]]-Table33[[#This Row],[Account Withdrawl Amount]], )</f>
        <v>0</v>
      </c>
      <c r="V187" s="95">
        <f>IF(Table33[[#This Row],[Category]]="Other Expense",Table33[[#This Row],[Account Deposit Amount]]-Table33[[#This Row],[Account Withdrawl Amount]], )</f>
        <v>0</v>
      </c>
    </row>
    <row r="188" spans="1:22">
      <c r="A188" s="70"/>
      <c r="B188" s="64"/>
      <c r="C188" s="69"/>
      <c r="D188" s="111"/>
      <c r="E188" s="112"/>
      <c r="F188" s="113"/>
      <c r="G188" s="95">
        <f>$G$187+$E$188-$F$188</f>
        <v>0</v>
      </c>
      <c r="H188" s="70"/>
      <c r="I188" s="95">
        <f>IF(Table33[[#This Row],[Category]]="Fall Product",Table33[[#This Row],[Account Deposit Amount]]-Table33[[#This Row],[Account Withdrawl Amount]], )</f>
        <v>0</v>
      </c>
      <c r="J188" s="95">
        <f>IF(Table33[[#This Row],[Category]]="Cookies",Table33[[#This Row],[Account Deposit Amount]]-Table33[[#This Row],[Account Withdrawl Amount]], )</f>
        <v>0</v>
      </c>
      <c r="K188" s="95">
        <f>IF(Table33[[#This Row],[Category]]="Additional Money Earning Activities",Table33[[#This Row],[Account Deposit Amount]]-Table33[[#This Row],[Account Withdrawl Amount]], )</f>
        <v>0</v>
      </c>
      <c r="L188" s="95">
        <f>IF(Table33[[#This Row],[Category]]="Sponsorships",Table33[[#This Row],[Account Deposit Amount]]-Table33[[#This Row],[Account Withdrawl Amount]], )</f>
        <v>0</v>
      </c>
      <c r="M188" s="95">
        <f>IF(Table33[[#This Row],[Category]]="Troop Dues",Table33[[#This Row],[Account Deposit Amount]]-Table33[[#This Row],[Account Withdrawl Amount]], )</f>
        <v>0</v>
      </c>
      <c r="N188" s="95">
        <f>IF(Table33[[#This Row],[Category]]="Other Income",Table33[[#This Row],[Account Deposit Amount]]-Table33[[#This Row],[Account Withdrawl Amount]], )</f>
        <v>0</v>
      </c>
      <c r="O188" s="95">
        <f>IF(Table33[[#This Row],[Category]]="Registration",Table33[[#This Row],[Account Deposit Amount]]-Table33[[#This Row],[Account Withdrawl Amount]], )</f>
        <v>0</v>
      </c>
      <c r="P188" s="95">
        <f>IF(Table33[[#This Row],[Category]]="Insignia",Table33[[#This Row],[Account Deposit Amount]]-Table33[[#This Row],[Account Withdrawl Amount]], )</f>
        <v>0</v>
      </c>
      <c r="Q188" s="95">
        <f>IF(Table33[[#This Row],[Category]]="Activities/Program",Table33[[#This Row],[Account Deposit Amount]]-Table33[[#This Row],[Account Withdrawl Amount]], )</f>
        <v>0</v>
      </c>
      <c r="R188" s="95">
        <f>IF(Table33[[#This Row],[Category]]="Travel",Table33[[#This Row],[Account Deposit Amount]]-Table33[[#This Row],[Account Withdrawl Amount]], )</f>
        <v>0</v>
      </c>
      <c r="S188" s="95">
        <f>IF(Table33[[#This Row],[Category]]="Parties Food &amp; Beverages",Table33[[#This Row],[Account Deposit Amount]]-Table33[[#This Row],[Account Withdrawl Amount]], )</f>
        <v>0</v>
      </c>
      <c r="T188" s="95">
        <f>IF(Table33[[#This Row],[Category]]="Service Projects Donation",Table33[[#This Row],[Account Deposit Amount]]-Table33[[#This Row],[Account Withdrawl Amount]], )</f>
        <v>0</v>
      </c>
      <c r="U188" s="95">
        <f>IF(Table33[[#This Row],[Category]]="Cookie Debt",Table33[[#This Row],[Account Deposit Amount]]-Table33[[#This Row],[Account Withdrawl Amount]], )</f>
        <v>0</v>
      </c>
      <c r="V188" s="95">
        <f>IF(Table33[[#This Row],[Category]]="Other Expense",Table33[[#This Row],[Account Deposit Amount]]-Table33[[#This Row],[Account Withdrawl Amount]], )</f>
        <v>0</v>
      </c>
    </row>
    <row r="189" spans="1:22">
      <c r="A189" s="70"/>
      <c r="B189" s="64"/>
      <c r="C189" s="69"/>
      <c r="D189" s="111"/>
      <c r="E189" s="112"/>
      <c r="F189" s="113"/>
      <c r="G189" s="95">
        <f>$G$188+$E$189-$F$189</f>
        <v>0</v>
      </c>
      <c r="H189" s="70"/>
      <c r="I189" s="95">
        <f>IF(Table33[[#This Row],[Category]]="Fall Product",Table33[[#This Row],[Account Deposit Amount]]-Table33[[#This Row],[Account Withdrawl Amount]], )</f>
        <v>0</v>
      </c>
      <c r="J189" s="95">
        <f>IF(Table33[[#This Row],[Category]]="Cookies",Table33[[#This Row],[Account Deposit Amount]]-Table33[[#This Row],[Account Withdrawl Amount]], )</f>
        <v>0</v>
      </c>
      <c r="K189" s="95">
        <f>IF(Table33[[#This Row],[Category]]="Additional Money Earning Activities",Table33[[#This Row],[Account Deposit Amount]]-Table33[[#This Row],[Account Withdrawl Amount]], )</f>
        <v>0</v>
      </c>
      <c r="L189" s="95">
        <f>IF(Table33[[#This Row],[Category]]="Sponsorships",Table33[[#This Row],[Account Deposit Amount]]-Table33[[#This Row],[Account Withdrawl Amount]], )</f>
        <v>0</v>
      </c>
      <c r="M189" s="95">
        <f>IF(Table33[[#This Row],[Category]]="Troop Dues",Table33[[#This Row],[Account Deposit Amount]]-Table33[[#This Row],[Account Withdrawl Amount]], )</f>
        <v>0</v>
      </c>
      <c r="N189" s="95">
        <f>IF(Table33[[#This Row],[Category]]="Other Income",Table33[[#This Row],[Account Deposit Amount]]-Table33[[#This Row],[Account Withdrawl Amount]], )</f>
        <v>0</v>
      </c>
      <c r="O189" s="95">
        <f>IF(Table33[[#This Row],[Category]]="Registration",Table33[[#This Row],[Account Deposit Amount]]-Table33[[#This Row],[Account Withdrawl Amount]], )</f>
        <v>0</v>
      </c>
      <c r="P189" s="95">
        <f>IF(Table33[[#This Row],[Category]]="Insignia",Table33[[#This Row],[Account Deposit Amount]]-Table33[[#This Row],[Account Withdrawl Amount]], )</f>
        <v>0</v>
      </c>
      <c r="Q189" s="95">
        <f>IF(Table33[[#This Row],[Category]]="Activities/Program",Table33[[#This Row],[Account Deposit Amount]]-Table33[[#This Row],[Account Withdrawl Amount]], )</f>
        <v>0</v>
      </c>
      <c r="R189" s="95">
        <f>IF(Table33[[#This Row],[Category]]="Travel",Table33[[#This Row],[Account Deposit Amount]]-Table33[[#This Row],[Account Withdrawl Amount]], )</f>
        <v>0</v>
      </c>
      <c r="S189" s="95">
        <f>IF(Table33[[#This Row],[Category]]="Parties Food &amp; Beverages",Table33[[#This Row],[Account Deposit Amount]]-Table33[[#This Row],[Account Withdrawl Amount]], )</f>
        <v>0</v>
      </c>
      <c r="T189" s="95">
        <f>IF(Table33[[#This Row],[Category]]="Service Projects Donation",Table33[[#This Row],[Account Deposit Amount]]-Table33[[#This Row],[Account Withdrawl Amount]], )</f>
        <v>0</v>
      </c>
      <c r="U189" s="95">
        <f>IF(Table33[[#This Row],[Category]]="Cookie Debt",Table33[[#This Row],[Account Deposit Amount]]-Table33[[#This Row],[Account Withdrawl Amount]], )</f>
        <v>0</v>
      </c>
      <c r="V189" s="95">
        <f>IF(Table33[[#This Row],[Category]]="Other Expense",Table33[[#This Row],[Account Deposit Amount]]-Table33[[#This Row],[Account Withdrawl Amount]], )</f>
        <v>0</v>
      </c>
    </row>
    <row r="190" spans="1:22">
      <c r="A190" s="70"/>
      <c r="B190" s="64"/>
      <c r="C190" s="69"/>
      <c r="D190" s="111"/>
      <c r="E190" s="112"/>
      <c r="F190" s="113"/>
      <c r="G190" s="95">
        <f>$G$189+$E$190-$F$190</f>
        <v>0</v>
      </c>
      <c r="H190" s="70"/>
      <c r="I190" s="95">
        <f>IF(Table33[[#This Row],[Category]]="Fall Product",Table33[[#This Row],[Account Deposit Amount]]-Table33[[#This Row],[Account Withdrawl Amount]], )</f>
        <v>0</v>
      </c>
      <c r="J190" s="95">
        <f>IF(Table33[[#This Row],[Category]]="Cookies",Table33[[#This Row],[Account Deposit Amount]]-Table33[[#This Row],[Account Withdrawl Amount]], )</f>
        <v>0</v>
      </c>
      <c r="K190" s="95">
        <f>IF(Table33[[#This Row],[Category]]="Additional Money Earning Activities",Table33[[#This Row],[Account Deposit Amount]]-Table33[[#This Row],[Account Withdrawl Amount]], )</f>
        <v>0</v>
      </c>
      <c r="L190" s="95">
        <f>IF(Table33[[#This Row],[Category]]="Sponsorships",Table33[[#This Row],[Account Deposit Amount]]-Table33[[#This Row],[Account Withdrawl Amount]], )</f>
        <v>0</v>
      </c>
      <c r="M190" s="95">
        <f>IF(Table33[[#This Row],[Category]]="Troop Dues",Table33[[#This Row],[Account Deposit Amount]]-Table33[[#This Row],[Account Withdrawl Amount]], )</f>
        <v>0</v>
      </c>
      <c r="N190" s="95">
        <f>IF(Table33[[#This Row],[Category]]="Other Income",Table33[[#This Row],[Account Deposit Amount]]-Table33[[#This Row],[Account Withdrawl Amount]], )</f>
        <v>0</v>
      </c>
      <c r="O190" s="95">
        <f>IF(Table33[[#This Row],[Category]]="Registration",Table33[[#This Row],[Account Deposit Amount]]-Table33[[#This Row],[Account Withdrawl Amount]], )</f>
        <v>0</v>
      </c>
      <c r="P190" s="95">
        <f>IF(Table33[[#This Row],[Category]]="Insignia",Table33[[#This Row],[Account Deposit Amount]]-Table33[[#This Row],[Account Withdrawl Amount]], )</f>
        <v>0</v>
      </c>
      <c r="Q190" s="95">
        <f>IF(Table33[[#This Row],[Category]]="Activities/Program",Table33[[#This Row],[Account Deposit Amount]]-Table33[[#This Row],[Account Withdrawl Amount]], )</f>
        <v>0</v>
      </c>
      <c r="R190" s="95">
        <f>IF(Table33[[#This Row],[Category]]="Travel",Table33[[#This Row],[Account Deposit Amount]]-Table33[[#This Row],[Account Withdrawl Amount]], )</f>
        <v>0</v>
      </c>
      <c r="S190" s="95">
        <f>IF(Table33[[#This Row],[Category]]="Parties Food &amp; Beverages",Table33[[#This Row],[Account Deposit Amount]]-Table33[[#This Row],[Account Withdrawl Amount]], )</f>
        <v>0</v>
      </c>
      <c r="T190" s="95">
        <f>IF(Table33[[#This Row],[Category]]="Service Projects Donation",Table33[[#This Row],[Account Deposit Amount]]-Table33[[#This Row],[Account Withdrawl Amount]], )</f>
        <v>0</v>
      </c>
      <c r="U190" s="95">
        <f>IF(Table33[[#This Row],[Category]]="Cookie Debt",Table33[[#This Row],[Account Deposit Amount]]-Table33[[#This Row],[Account Withdrawl Amount]], )</f>
        <v>0</v>
      </c>
      <c r="V190" s="95">
        <f>IF(Table33[[#This Row],[Category]]="Other Expense",Table33[[#This Row],[Account Deposit Amount]]-Table33[[#This Row],[Account Withdrawl Amount]], )</f>
        <v>0</v>
      </c>
    </row>
    <row r="191" spans="1:22">
      <c r="A191" s="70"/>
      <c r="B191" s="64"/>
      <c r="C191" s="69"/>
      <c r="D191" s="111"/>
      <c r="E191" s="112"/>
      <c r="F191" s="113"/>
      <c r="G191" s="95">
        <f>$G$190+$E$191-$F$191</f>
        <v>0</v>
      </c>
      <c r="H191" s="70"/>
      <c r="I191" s="95">
        <f>IF(Table33[[#This Row],[Category]]="Fall Product",Table33[[#This Row],[Account Deposit Amount]]-Table33[[#This Row],[Account Withdrawl Amount]], )</f>
        <v>0</v>
      </c>
      <c r="J191" s="95">
        <f>IF(Table33[[#This Row],[Category]]="Cookies",Table33[[#This Row],[Account Deposit Amount]]-Table33[[#This Row],[Account Withdrawl Amount]], )</f>
        <v>0</v>
      </c>
      <c r="K191" s="95">
        <f>IF(Table33[[#This Row],[Category]]="Additional Money Earning Activities",Table33[[#This Row],[Account Deposit Amount]]-Table33[[#This Row],[Account Withdrawl Amount]], )</f>
        <v>0</v>
      </c>
      <c r="L191" s="95">
        <f>IF(Table33[[#This Row],[Category]]="Sponsorships",Table33[[#This Row],[Account Deposit Amount]]-Table33[[#This Row],[Account Withdrawl Amount]], )</f>
        <v>0</v>
      </c>
      <c r="M191" s="95">
        <f>IF(Table33[[#This Row],[Category]]="Troop Dues",Table33[[#This Row],[Account Deposit Amount]]-Table33[[#This Row],[Account Withdrawl Amount]], )</f>
        <v>0</v>
      </c>
      <c r="N191" s="95">
        <f>IF(Table33[[#This Row],[Category]]="Other Income",Table33[[#This Row],[Account Deposit Amount]]-Table33[[#This Row],[Account Withdrawl Amount]], )</f>
        <v>0</v>
      </c>
      <c r="O191" s="95">
        <f>IF(Table33[[#This Row],[Category]]="Registration",Table33[[#This Row],[Account Deposit Amount]]-Table33[[#This Row],[Account Withdrawl Amount]], )</f>
        <v>0</v>
      </c>
      <c r="P191" s="95">
        <f>IF(Table33[[#This Row],[Category]]="Insignia",Table33[[#This Row],[Account Deposit Amount]]-Table33[[#This Row],[Account Withdrawl Amount]], )</f>
        <v>0</v>
      </c>
      <c r="Q191" s="95">
        <f>IF(Table33[[#This Row],[Category]]="Activities/Program",Table33[[#This Row],[Account Deposit Amount]]-Table33[[#This Row],[Account Withdrawl Amount]], )</f>
        <v>0</v>
      </c>
      <c r="R191" s="95">
        <f>IF(Table33[[#This Row],[Category]]="Travel",Table33[[#This Row],[Account Deposit Amount]]-Table33[[#This Row],[Account Withdrawl Amount]], )</f>
        <v>0</v>
      </c>
      <c r="S191" s="95">
        <f>IF(Table33[[#This Row],[Category]]="Parties Food &amp; Beverages",Table33[[#This Row],[Account Deposit Amount]]-Table33[[#This Row],[Account Withdrawl Amount]], )</f>
        <v>0</v>
      </c>
      <c r="T191" s="95">
        <f>IF(Table33[[#This Row],[Category]]="Service Projects Donation",Table33[[#This Row],[Account Deposit Amount]]-Table33[[#This Row],[Account Withdrawl Amount]], )</f>
        <v>0</v>
      </c>
      <c r="U191" s="95">
        <f>IF(Table33[[#This Row],[Category]]="Cookie Debt",Table33[[#This Row],[Account Deposit Amount]]-Table33[[#This Row],[Account Withdrawl Amount]], )</f>
        <v>0</v>
      </c>
      <c r="V191" s="95">
        <f>IF(Table33[[#This Row],[Category]]="Other Expense",Table33[[#This Row],[Account Deposit Amount]]-Table33[[#This Row],[Account Withdrawl Amount]], )</f>
        <v>0</v>
      </c>
    </row>
    <row r="192" spans="1:22">
      <c r="A192" s="70"/>
      <c r="B192" s="64"/>
      <c r="C192" s="69"/>
      <c r="D192" s="111"/>
      <c r="E192" s="112"/>
      <c r="F192" s="113"/>
      <c r="G192" s="95">
        <f>$G$191+$E$192-$F$192</f>
        <v>0</v>
      </c>
      <c r="H192" s="70"/>
      <c r="I192" s="95">
        <f>IF(Table33[[#This Row],[Category]]="Fall Product",Table33[[#This Row],[Account Deposit Amount]]-Table33[[#This Row],[Account Withdrawl Amount]], )</f>
        <v>0</v>
      </c>
      <c r="J192" s="95">
        <f>IF(Table33[[#This Row],[Category]]="Cookies",Table33[[#This Row],[Account Deposit Amount]]-Table33[[#This Row],[Account Withdrawl Amount]], )</f>
        <v>0</v>
      </c>
      <c r="K192" s="95">
        <f>IF(Table33[[#This Row],[Category]]="Additional Money Earning Activities",Table33[[#This Row],[Account Deposit Amount]]-Table33[[#This Row],[Account Withdrawl Amount]], )</f>
        <v>0</v>
      </c>
      <c r="L192" s="95">
        <f>IF(Table33[[#This Row],[Category]]="Sponsorships",Table33[[#This Row],[Account Deposit Amount]]-Table33[[#This Row],[Account Withdrawl Amount]], )</f>
        <v>0</v>
      </c>
      <c r="M192" s="95">
        <f>IF(Table33[[#This Row],[Category]]="Troop Dues",Table33[[#This Row],[Account Deposit Amount]]-Table33[[#This Row],[Account Withdrawl Amount]], )</f>
        <v>0</v>
      </c>
      <c r="N192" s="95">
        <f>IF(Table33[[#This Row],[Category]]="Other Income",Table33[[#This Row],[Account Deposit Amount]]-Table33[[#This Row],[Account Withdrawl Amount]], )</f>
        <v>0</v>
      </c>
      <c r="O192" s="95">
        <f>IF(Table33[[#This Row],[Category]]="Registration",Table33[[#This Row],[Account Deposit Amount]]-Table33[[#This Row],[Account Withdrawl Amount]], )</f>
        <v>0</v>
      </c>
      <c r="P192" s="95">
        <f>IF(Table33[[#This Row],[Category]]="Insignia",Table33[[#This Row],[Account Deposit Amount]]-Table33[[#This Row],[Account Withdrawl Amount]], )</f>
        <v>0</v>
      </c>
      <c r="Q192" s="95">
        <f>IF(Table33[[#This Row],[Category]]="Activities/Program",Table33[[#This Row],[Account Deposit Amount]]-Table33[[#This Row],[Account Withdrawl Amount]], )</f>
        <v>0</v>
      </c>
      <c r="R192" s="95">
        <f>IF(Table33[[#This Row],[Category]]="Travel",Table33[[#This Row],[Account Deposit Amount]]-Table33[[#This Row],[Account Withdrawl Amount]], )</f>
        <v>0</v>
      </c>
      <c r="S192" s="95">
        <f>IF(Table33[[#This Row],[Category]]="Parties Food &amp; Beverages",Table33[[#This Row],[Account Deposit Amount]]-Table33[[#This Row],[Account Withdrawl Amount]], )</f>
        <v>0</v>
      </c>
      <c r="T192" s="95">
        <f>IF(Table33[[#This Row],[Category]]="Service Projects Donation",Table33[[#This Row],[Account Deposit Amount]]-Table33[[#This Row],[Account Withdrawl Amount]], )</f>
        <v>0</v>
      </c>
      <c r="U192" s="95">
        <f>IF(Table33[[#This Row],[Category]]="Cookie Debt",Table33[[#This Row],[Account Deposit Amount]]-Table33[[#This Row],[Account Withdrawl Amount]], )</f>
        <v>0</v>
      </c>
      <c r="V192" s="95">
        <f>IF(Table33[[#This Row],[Category]]="Other Expense",Table33[[#This Row],[Account Deposit Amount]]-Table33[[#This Row],[Account Withdrawl Amount]], )</f>
        <v>0</v>
      </c>
    </row>
    <row r="193" spans="1:22">
      <c r="A193" s="70"/>
      <c r="B193" s="64"/>
      <c r="C193" s="69"/>
      <c r="D193" s="111"/>
      <c r="E193" s="112"/>
      <c r="F193" s="113"/>
      <c r="G193" s="95">
        <f>$G$192+$E$193-$F$193</f>
        <v>0</v>
      </c>
      <c r="H193" s="70"/>
      <c r="I193" s="95">
        <f>IF(Table33[[#This Row],[Category]]="Fall Product",Table33[[#This Row],[Account Deposit Amount]]-Table33[[#This Row],[Account Withdrawl Amount]], )</f>
        <v>0</v>
      </c>
      <c r="J193" s="95">
        <f>IF(Table33[[#This Row],[Category]]="Cookies",Table33[[#This Row],[Account Deposit Amount]]-Table33[[#This Row],[Account Withdrawl Amount]], )</f>
        <v>0</v>
      </c>
      <c r="K193" s="95">
        <f>IF(Table33[[#This Row],[Category]]="Additional Money Earning Activities",Table33[[#This Row],[Account Deposit Amount]]-Table33[[#This Row],[Account Withdrawl Amount]], )</f>
        <v>0</v>
      </c>
      <c r="L193" s="95">
        <f>IF(Table33[[#This Row],[Category]]="Sponsorships",Table33[[#This Row],[Account Deposit Amount]]-Table33[[#This Row],[Account Withdrawl Amount]], )</f>
        <v>0</v>
      </c>
      <c r="M193" s="95">
        <f>IF(Table33[[#This Row],[Category]]="Troop Dues",Table33[[#This Row],[Account Deposit Amount]]-Table33[[#This Row],[Account Withdrawl Amount]], )</f>
        <v>0</v>
      </c>
      <c r="N193" s="95">
        <f>IF(Table33[[#This Row],[Category]]="Other Income",Table33[[#This Row],[Account Deposit Amount]]-Table33[[#This Row],[Account Withdrawl Amount]], )</f>
        <v>0</v>
      </c>
      <c r="O193" s="95">
        <f>IF(Table33[[#This Row],[Category]]="Registration",Table33[[#This Row],[Account Deposit Amount]]-Table33[[#This Row],[Account Withdrawl Amount]], )</f>
        <v>0</v>
      </c>
      <c r="P193" s="95">
        <f>IF(Table33[[#This Row],[Category]]="Insignia",Table33[[#This Row],[Account Deposit Amount]]-Table33[[#This Row],[Account Withdrawl Amount]], )</f>
        <v>0</v>
      </c>
      <c r="Q193" s="95">
        <f>IF(Table33[[#This Row],[Category]]="Activities/Program",Table33[[#This Row],[Account Deposit Amount]]-Table33[[#This Row],[Account Withdrawl Amount]], )</f>
        <v>0</v>
      </c>
      <c r="R193" s="95">
        <f>IF(Table33[[#This Row],[Category]]="Travel",Table33[[#This Row],[Account Deposit Amount]]-Table33[[#This Row],[Account Withdrawl Amount]], )</f>
        <v>0</v>
      </c>
      <c r="S193" s="95">
        <f>IF(Table33[[#This Row],[Category]]="Parties Food &amp; Beverages",Table33[[#This Row],[Account Deposit Amount]]-Table33[[#This Row],[Account Withdrawl Amount]], )</f>
        <v>0</v>
      </c>
      <c r="T193" s="95">
        <f>IF(Table33[[#This Row],[Category]]="Service Projects Donation",Table33[[#This Row],[Account Deposit Amount]]-Table33[[#This Row],[Account Withdrawl Amount]], )</f>
        <v>0</v>
      </c>
      <c r="U193" s="95">
        <f>IF(Table33[[#This Row],[Category]]="Cookie Debt",Table33[[#This Row],[Account Deposit Amount]]-Table33[[#This Row],[Account Withdrawl Amount]], )</f>
        <v>0</v>
      </c>
      <c r="V193" s="95">
        <f>IF(Table33[[#This Row],[Category]]="Other Expense",Table33[[#This Row],[Account Deposit Amount]]-Table33[[#This Row],[Account Withdrawl Amount]], )</f>
        <v>0</v>
      </c>
    </row>
    <row r="194" spans="1:22">
      <c r="A194" s="70"/>
      <c r="B194" s="64"/>
      <c r="C194" s="69"/>
      <c r="D194" s="111"/>
      <c r="E194" s="112"/>
      <c r="F194" s="113"/>
      <c r="G194" s="95">
        <f>$G$193+$E$194-$F$194</f>
        <v>0</v>
      </c>
      <c r="H194" s="70"/>
      <c r="I194" s="95">
        <f>IF(Table33[[#This Row],[Category]]="Fall Product",Table33[[#This Row],[Account Deposit Amount]]-Table33[[#This Row],[Account Withdrawl Amount]], )</f>
        <v>0</v>
      </c>
      <c r="J194" s="95">
        <f>IF(Table33[[#This Row],[Category]]="Cookies",Table33[[#This Row],[Account Deposit Amount]]-Table33[[#This Row],[Account Withdrawl Amount]], )</f>
        <v>0</v>
      </c>
      <c r="K194" s="95">
        <f>IF(Table33[[#This Row],[Category]]="Additional Money Earning Activities",Table33[[#This Row],[Account Deposit Amount]]-Table33[[#This Row],[Account Withdrawl Amount]], )</f>
        <v>0</v>
      </c>
      <c r="L194" s="95">
        <f>IF(Table33[[#This Row],[Category]]="Sponsorships",Table33[[#This Row],[Account Deposit Amount]]-Table33[[#This Row],[Account Withdrawl Amount]], )</f>
        <v>0</v>
      </c>
      <c r="M194" s="95">
        <f>IF(Table33[[#This Row],[Category]]="Troop Dues",Table33[[#This Row],[Account Deposit Amount]]-Table33[[#This Row],[Account Withdrawl Amount]], )</f>
        <v>0</v>
      </c>
      <c r="N194" s="95">
        <f>IF(Table33[[#This Row],[Category]]="Other Income",Table33[[#This Row],[Account Deposit Amount]]-Table33[[#This Row],[Account Withdrawl Amount]], )</f>
        <v>0</v>
      </c>
      <c r="O194" s="95">
        <f>IF(Table33[[#This Row],[Category]]="Registration",Table33[[#This Row],[Account Deposit Amount]]-Table33[[#This Row],[Account Withdrawl Amount]], )</f>
        <v>0</v>
      </c>
      <c r="P194" s="95">
        <f>IF(Table33[[#This Row],[Category]]="Insignia",Table33[[#This Row],[Account Deposit Amount]]-Table33[[#This Row],[Account Withdrawl Amount]], )</f>
        <v>0</v>
      </c>
      <c r="Q194" s="95">
        <f>IF(Table33[[#This Row],[Category]]="Activities/Program",Table33[[#This Row],[Account Deposit Amount]]-Table33[[#This Row],[Account Withdrawl Amount]], )</f>
        <v>0</v>
      </c>
      <c r="R194" s="95">
        <f>IF(Table33[[#This Row],[Category]]="Travel",Table33[[#This Row],[Account Deposit Amount]]-Table33[[#This Row],[Account Withdrawl Amount]], )</f>
        <v>0</v>
      </c>
      <c r="S194" s="95">
        <f>IF(Table33[[#This Row],[Category]]="Parties Food &amp; Beverages",Table33[[#This Row],[Account Deposit Amount]]-Table33[[#This Row],[Account Withdrawl Amount]], )</f>
        <v>0</v>
      </c>
      <c r="T194" s="95">
        <f>IF(Table33[[#This Row],[Category]]="Service Projects Donation",Table33[[#This Row],[Account Deposit Amount]]-Table33[[#This Row],[Account Withdrawl Amount]], )</f>
        <v>0</v>
      </c>
      <c r="U194" s="95">
        <f>IF(Table33[[#This Row],[Category]]="Cookie Debt",Table33[[#This Row],[Account Deposit Amount]]-Table33[[#This Row],[Account Withdrawl Amount]], )</f>
        <v>0</v>
      </c>
      <c r="V194" s="95">
        <f>IF(Table33[[#This Row],[Category]]="Other Expense",Table33[[#This Row],[Account Deposit Amount]]-Table33[[#This Row],[Account Withdrawl Amount]], )</f>
        <v>0</v>
      </c>
    </row>
    <row r="195" spans="1:22">
      <c r="A195" s="70"/>
      <c r="B195" s="64"/>
      <c r="C195" s="69"/>
      <c r="D195" s="111"/>
      <c r="E195" s="112"/>
      <c r="F195" s="113"/>
      <c r="G195" s="95">
        <f>$G$194+$E$195-$F$195</f>
        <v>0</v>
      </c>
      <c r="H195" s="70"/>
      <c r="I195" s="95">
        <f>IF(Table33[[#This Row],[Category]]="Fall Product",Table33[[#This Row],[Account Deposit Amount]]-Table33[[#This Row],[Account Withdrawl Amount]], )</f>
        <v>0</v>
      </c>
      <c r="J195" s="95">
        <f>IF(Table33[[#This Row],[Category]]="Cookies",Table33[[#This Row],[Account Deposit Amount]]-Table33[[#This Row],[Account Withdrawl Amount]], )</f>
        <v>0</v>
      </c>
      <c r="K195" s="95">
        <f>IF(Table33[[#This Row],[Category]]="Additional Money Earning Activities",Table33[[#This Row],[Account Deposit Amount]]-Table33[[#This Row],[Account Withdrawl Amount]], )</f>
        <v>0</v>
      </c>
      <c r="L195" s="95">
        <f>IF(Table33[[#This Row],[Category]]="Sponsorships",Table33[[#This Row],[Account Deposit Amount]]-Table33[[#This Row],[Account Withdrawl Amount]], )</f>
        <v>0</v>
      </c>
      <c r="M195" s="95">
        <f>IF(Table33[[#This Row],[Category]]="Troop Dues",Table33[[#This Row],[Account Deposit Amount]]-Table33[[#This Row],[Account Withdrawl Amount]], )</f>
        <v>0</v>
      </c>
      <c r="N195" s="95">
        <f>IF(Table33[[#This Row],[Category]]="Other Income",Table33[[#This Row],[Account Deposit Amount]]-Table33[[#This Row],[Account Withdrawl Amount]], )</f>
        <v>0</v>
      </c>
      <c r="O195" s="95">
        <f>IF(Table33[[#This Row],[Category]]="Registration",Table33[[#This Row],[Account Deposit Amount]]-Table33[[#This Row],[Account Withdrawl Amount]], )</f>
        <v>0</v>
      </c>
      <c r="P195" s="95">
        <f>IF(Table33[[#This Row],[Category]]="Insignia",Table33[[#This Row],[Account Deposit Amount]]-Table33[[#This Row],[Account Withdrawl Amount]], )</f>
        <v>0</v>
      </c>
      <c r="Q195" s="95">
        <f>IF(Table33[[#This Row],[Category]]="Activities/Program",Table33[[#This Row],[Account Deposit Amount]]-Table33[[#This Row],[Account Withdrawl Amount]], )</f>
        <v>0</v>
      </c>
      <c r="R195" s="95">
        <f>IF(Table33[[#This Row],[Category]]="Travel",Table33[[#This Row],[Account Deposit Amount]]-Table33[[#This Row],[Account Withdrawl Amount]], )</f>
        <v>0</v>
      </c>
      <c r="S195" s="95">
        <f>IF(Table33[[#This Row],[Category]]="Parties Food &amp; Beverages",Table33[[#This Row],[Account Deposit Amount]]-Table33[[#This Row],[Account Withdrawl Amount]], )</f>
        <v>0</v>
      </c>
      <c r="T195" s="95">
        <f>IF(Table33[[#This Row],[Category]]="Service Projects Donation",Table33[[#This Row],[Account Deposit Amount]]-Table33[[#This Row],[Account Withdrawl Amount]], )</f>
        <v>0</v>
      </c>
      <c r="U195" s="95">
        <f>IF(Table33[[#This Row],[Category]]="Cookie Debt",Table33[[#This Row],[Account Deposit Amount]]-Table33[[#This Row],[Account Withdrawl Amount]], )</f>
        <v>0</v>
      </c>
      <c r="V195" s="95">
        <f>IF(Table33[[#This Row],[Category]]="Other Expense",Table33[[#This Row],[Account Deposit Amount]]-Table33[[#This Row],[Account Withdrawl Amount]], )</f>
        <v>0</v>
      </c>
    </row>
    <row r="196" spans="1:22">
      <c r="A196" s="70"/>
      <c r="B196" s="64"/>
      <c r="C196" s="69"/>
      <c r="D196" s="111"/>
      <c r="E196" s="112"/>
      <c r="F196" s="113"/>
      <c r="G196" s="95">
        <f>$G$195+$E$196-$F$196</f>
        <v>0</v>
      </c>
      <c r="H196" s="70"/>
      <c r="I196" s="95">
        <f>IF(Table33[[#This Row],[Category]]="Fall Product",Table33[[#This Row],[Account Deposit Amount]]-Table33[[#This Row],[Account Withdrawl Amount]], )</f>
        <v>0</v>
      </c>
      <c r="J196" s="95">
        <f>IF(Table33[[#This Row],[Category]]="Cookies",Table33[[#This Row],[Account Deposit Amount]]-Table33[[#This Row],[Account Withdrawl Amount]], )</f>
        <v>0</v>
      </c>
      <c r="K196" s="95">
        <f>IF(Table33[[#This Row],[Category]]="Additional Money Earning Activities",Table33[[#This Row],[Account Deposit Amount]]-Table33[[#This Row],[Account Withdrawl Amount]], )</f>
        <v>0</v>
      </c>
      <c r="L196" s="95">
        <f>IF(Table33[[#This Row],[Category]]="Sponsorships",Table33[[#This Row],[Account Deposit Amount]]-Table33[[#This Row],[Account Withdrawl Amount]], )</f>
        <v>0</v>
      </c>
      <c r="M196" s="95">
        <f>IF(Table33[[#This Row],[Category]]="Troop Dues",Table33[[#This Row],[Account Deposit Amount]]-Table33[[#This Row],[Account Withdrawl Amount]], )</f>
        <v>0</v>
      </c>
      <c r="N196" s="95">
        <f>IF(Table33[[#This Row],[Category]]="Other Income",Table33[[#This Row],[Account Deposit Amount]]-Table33[[#This Row],[Account Withdrawl Amount]], )</f>
        <v>0</v>
      </c>
      <c r="O196" s="95">
        <f>IF(Table33[[#This Row],[Category]]="Registration",Table33[[#This Row],[Account Deposit Amount]]-Table33[[#This Row],[Account Withdrawl Amount]], )</f>
        <v>0</v>
      </c>
      <c r="P196" s="95">
        <f>IF(Table33[[#This Row],[Category]]="Insignia",Table33[[#This Row],[Account Deposit Amount]]-Table33[[#This Row],[Account Withdrawl Amount]], )</f>
        <v>0</v>
      </c>
      <c r="Q196" s="95">
        <f>IF(Table33[[#This Row],[Category]]="Activities/Program",Table33[[#This Row],[Account Deposit Amount]]-Table33[[#This Row],[Account Withdrawl Amount]], )</f>
        <v>0</v>
      </c>
      <c r="R196" s="95">
        <f>IF(Table33[[#This Row],[Category]]="Travel",Table33[[#This Row],[Account Deposit Amount]]-Table33[[#This Row],[Account Withdrawl Amount]], )</f>
        <v>0</v>
      </c>
      <c r="S196" s="95">
        <f>IF(Table33[[#This Row],[Category]]="Parties Food &amp; Beverages",Table33[[#This Row],[Account Deposit Amount]]-Table33[[#This Row],[Account Withdrawl Amount]], )</f>
        <v>0</v>
      </c>
      <c r="T196" s="95">
        <f>IF(Table33[[#This Row],[Category]]="Service Projects Donation",Table33[[#This Row],[Account Deposit Amount]]-Table33[[#This Row],[Account Withdrawl Amount]], )</f>
        <v>0</v>
      </c>
      <c r="U196" s="95">
        <f>IF(Table33[[#This Row],[Category]]="Cookie Debt",Table33[[#This Row],[Account Deposit Amount]]-Table33[[#This Row],[Account Withdrawl Amount]], )</f>
        <v>0</v>
      </c>
      <c r="V196" s="95">
        <f>IF(Table33[[#This Row],[Category]]="Other Expense",Table33[[#This Row],[Account Deposit Amount]]-Table33[[#This Row],[Account Withdrawl Amount]], )</f>
        <v>0</v>
      </c>
    </row>
    <row r="197" spans="1:22">
      <c r="A197" s="70"/>
      <c r="B197" s="64"/>
      <c r="C197" s="69"/>
      <c r="D197" s="111"/>
      <c r="E197" s="112"/>
      <c r="F197" s="113"/>
      <c r="G197" s="95">
        <f>$G$196+$E$197-$F$197</f>
        <v>0</v>
      </c>
      <c r="H197" s="70"/>
      <c r="I197" s="95">
        <f>IF(Table33[[#This Row],[Category]]="Fall Product",Table33[[#This Row],[Account Deposit Amount]]-Table33[[#This Row],[Account Withdrawl Amount]], )</f>
        <v>0</v>
      </c>
      <c r="J197" s="95">
        <f>IF(Table33[[#This Row],[Category]]="Cookies",Table33[[#This Row],[Account Deposit Amount]]-Table33[[#This Row],[Account Withdrawl Amount]], )</f>
        <v>0</v>
      </c>
      <c r="K197" s="95">
        <f>IF(Table33[[#This Row],[Category]]="Additional Money Earning Activities",Table33[[#This Row],[Account Deposit Amount]]-Table33[[#This Row],[Account Withdrawl Amount]], )</f>
        <v>0</v>
      </c>
      <c r="L197" s="95">
        <f>IF(Table33[[#This Row],[Category]]="Sponsorships",Table33[[#This Row],[Account Deposit Amount]]-Table33[[#This Row],[Account Withdrawl Amount]], )</f>
        <v>0</v>
      </c>
      <c r="M197" s="95">
        <f>IF(Table33[[#This Row],[Category]]="Troop Dues",Table33[[#This Row],[Account Deposit Amount]]-Table33[[#This Row],[Account Withdrawl Amount]], )</f>
        <v>0</v>
      </c>
      <c r="N197" s="95">
        <f>IF(Table33[[#This Row],[Category]]="Other Income",Table33[[#This Row],[Account Deposit Amount]]-Table33[[#This Row],[Account Withdrawl Amount]], )</f>
        <v>0</v>
      </c>
      <c r="O197" s="95">
        <f>IF(Table33[[#This Row],[Category]]="Registration",Table33[[#This Row],[Account Deposit Amount]]-Table33[[#This Row],[Account Withdrawl Amount]], )</f>
        <v>0</v>
      </c>
      <c r="P197" s="95">
        <f>IF(Table33[[#This Row],[Category]]="Insignia",Table33[[#This Row],[Account Deposit Amount]]-Table33[[#This Row],[Account Withdrawl Amount]], )</f>
        <v>0</v>
      </c>
      <c r="Q197" s="95">
        <f>IF(Table33[[#This Row],[Category]]="Activities/Program",Table33[[#This Row],[Account Deposit Amount]]-Table33[[#This Row],[Account Withdrawl Amount]], )</f>
        <v>0</v>
      </c>
      <c r="R197" s="95">
        <f>IF(Table33[[#This Row],[Category]]="Travel",Table33[[#This Row],[Account Deposit Amount]]-Table33[[#This Row],[Account Withdrawl Amount]], )</f>
        <v>0</v>
      </c>
      <c r="S197" s="95">
        <f>IF(Table33[[#This Row],[Category]]="Parties Food &amp; Beverages",Table33[[#This Row],[Account Deposit Amount]]-Table33[[#This Row],[Account Withdrawl Amount]], )</f>
        <v>0</v>
      </c>
      <c r="T197" s="95">
        <f>IF(Table33[[#This Row],[Category]]="Service Projects Donation",Table33[[#This Row],[Account Deposit Amount]]-Table33[[#This Row],[Account Withdrawl Amount]], )</f>
        <v>0</v>
      </c>
      <c r="U197" s="95">
        <f>IF(Table33[[#This Row],[Category]]="Cookie Debt",Table33[[#This Row],[Account Deposit Amount]]-Table33[[#This Row],[Account Withdrawl Amount]], )</f>
        <v>0</v>
      </c>
      <c r="V197" s="95">
        <f>IF(Table33[[#This Row],[Category]]="Other Expense",Table33[[#This Row],[Account Deposit Amount]]-Table33[[#This Row],[Account Withdrawl Amount]], )</f>
        <v>0</v>
      </c>
    </row>
    <row r="198" spans="1:22">
      <c r="A198" s="70"/>
      <c r="B198" s="64"/>
      <c r="C198" s="69"/>
      <c r="D198" s="111"/>
      <c r="E198" s="112"/>
      <c r="F198" s="113"/>
      <c r="G198" s="95">
        <f>$G$197+$E$198-$F$198</f>
        <v>0</v>
      </c>
      <c r="H198" s="70"/>
      <c r="I198" s="95">
        <f>IF(Table33[[#This Row],[Category]]="Fall Product",Table33[[#This Row],[Account Deposit Amount]]-Table33[[#This Row],[Account Withdrawl Amount]], )</f>
        <v>0</v>
      </c>
      <c r="J198" s="95">
        <f>IF(Table33[[#This Row],[Category]]="Cookies",Table33[[#This Row],[Account Deposit Amount]]-Table33[[#This Row],[Account Withdrawl Amount]], )</f>
        <v>0</v>
      </c>
      <c r="K198" s="95">
        <f>IF(Table33[[#This Row],[Category]]="Additional Money Earning Activities",Table33[[#This Row],[Account Deposit Amount]]-Table33[[#This Row],[Account Withdrawl Amount]], )</f>
        <v>0</v>
      </c>
      <c r="L198" s="95">
        <f>IF(Table33[[#This Row],[Category]]="Sponsorships",Table33[[#This Row],[Account Deposit Amount]]-Table33[[#This Row],[Account Withdrawl Amount]], )</f>
        <v>0</v>
      </c>
      <c r="M198" s="95">
        <f>IF(Table33[[#This Row],[Category]]="Troop Dues",Table33[[#This Row],[Account Deposit Amount]]-Table33[[#This Row],[Account Withdrawl Amount]], )</f>
        <v>0</v>
      </c>
      <c r="N198" s="95">
        <f>IF(Table33[[#This Row],[Category]]="Other Income",Table33[[#This Row],[Account Deposit Amount]]-Table33[[#This Row],[Account Withdrawl Amount]], )</f>
        <v>0</v>
      </c>
      <c r="O198" s="95">
        <f>IF(Table33[[#This Row],[Category]]="Registration",Table33[[#This Row],[Account Deposit Amount]]-Table33[[#This Row],[Account Withdrawl Amount]], )</f>
        <v>0</v>
      </c>
      <c r="P198" s="95">
        <f>IF(Table33[[#This Row],[Category]]="Insignia",Table33[[#This Row],[Account Deposit Amount]]-Table33[[#This Row],[Account Withdrawl Amount]], )</f>
        <v>0</v>
      </c>
      <c r="Q198" s="95">
        <f>IF(Table33[[#This Row],[Category]]="Activities/Program",Table33[[#This Row],[Account Deposit Amount]]-Table33[[#This Row],[Account Withdrawl Amount]], )</f>
        <v>0</v>
      </c>
      <c r="R198" s="95">
        <f>IF(Table33[[#This Row],[Category]]="Travel",Table33[[#This Row],[Account Deposit Amount]]-Table33[[#This Row],[Account Withdrawl Amount]], )</f>
        <v>0</v>
      </c>
      <c r="S198" s="95">
        <f>IF(Table33[[#This Row],[Category]]="Parties Food &amp; Beverages",Table33[[#This Row],[Account Deposit Amount]]-Table33[[#This Row],[Account Withdrawl Amount]], )</f>
        <v>0</v>
      </c>
      <c r="T198" s="95">
        <f>IF(Table33[[#This Row],[Category]]="Service Projects Donation",Table33[[#This Row],[Account Deposit Amount]]-Table33[[#This Row],[Account Withdrawl Amount]], )</f>
        <v>0</v>
      </c>
      <c r="U198" s="95">
        <f>IF(Table33[[#This Row],[Category]]="Cookie Debt",Table33[[#This Row],[Account Deposit Amount]]-Table33[[#This Row],[Account Withdrawl Amount]], )</f>
        <v>0</v>
      </c>
      <c r="V198" s="95">
        <f>IF(Table33[[#This Row],[Category]]="Other Expense",Table33[[#This Row],[Account Deposit Amount]]-Table33[[#This Row],[Account Withdrawl Amount]], )</f>
        <v>0</v>
      </c>
    </row>
    <row r="199" spans="1:22">
      <c r="A199" s="70"/>
      <c r="B199" s="64"/>
      <c r="C199" s="69"/>
      <c r="D199" s="111"/>
      <c r="E199" s="112"/>
      <c r="F199" s="113"/>
      <c r="G199" s="95">
        <f>$G$198+$E$199-$F$199</f>
        <v>0</v>
      </c>
      <c r="H199" s="70"/>
      <c r="I199" s="95">
        <f>IF(Table33[[#This Row],[Category]]="Fall Product",Table33[[#This Row],[Account Deposit Amount]]-Table33[[#This Row],[Account Withdrawl Amount]], )</f>
        <v>0</v>
      </c>
      <c r="J199" s="95">
        <f>IF(Table33[[#This Row],[Category]]="Cookies",Table33[[#This Row],[Account Deposit Amount]]-Table33[[#This Row],[Account Withdrawl Amount]], )</f>
        <v>0</v>
      </c>
      <c r="K199" s="95">
        <f>IF(Table33[[#This Row],[Category]]="Additional Money Earning Activities",Table33[[#This Row],[Account Deposit Amount]]-Table33[[#This Row],[Account Withdrawl Amount]], )</f>
        <v>0</v>
      </c>
      <c r="L199" s="95">
        <f>IF(Table33[[#This Row],[Category]]="Sponsorships",Table33[[#This Row],[Account Deposit Amount]]-Table33[[#This Row],[Account Withdrawl Amount]], )</f>
        <v>0</v>
      </c>
      <c r="M199" s="95">
        <f>IF(Table33[[#This Row],[Category]]="Troop Dues",Table33[[#This Row],[Account Deposit Amount]]-Table33[[#This Row],[Account Withdrawl Amount]], )</f>
        <v>0</v>
      </c>
      <c r="N199" s="95">
        <f>IF(Table33[[#This Row],[Category]]="Other Income",Table33[[#This Row],[Account Deposit Amount]]-Table33[[#This Row],[Account Withdrawl Amount]], )</f>
        <v>0</v>
      </c>
      <c r="O199" s="95">
        <f>IF(Table33[[#This Row],[Category]]="Registration",Table33[[#This Row],[Account Deposit Amount]]-Table33[[#This Row],[Account Withdrawl Amount]], )</f>
        <v>0</v>
      </c>
      <c r="P199" s="95">
        <f>IF(Table33[[#This Row],[Category]]="Insignia",Table33[[#This Row],[Account Deposit Amount]]-Table33[[#This Row],[Account Withdrawl Amount]], )</f>
        <v>0</v>
      </c>
      <c r="Q199" s="95">
        <f>IF(Table33[[#This Row],[Category]]="Activities/Program",Table33[[#This Row],[Account Deposit Amount]]-Table33[[#This Row],[Account Withdrawl Amount]], )</f>
        <v>0</v>
      </c>
      <c r="R199" s="95">
        <f>IF(Table33[[#This Row],[Category]]="Travel",Table33[[#This Row],[Account Deposit Amount]]-Table33[[#This Row],[Account Withdrawl Amount]], )</f>
        <v>0</v>
      </c>
      <c r="S199" s="95">
        <f>IF(Table33[[#This Row],[Category]]="Parties Food &amp; Beverages",Table33[[#This Row],[Account Deposit Amount]]-Table33[[#This Row],[Account Withdrawl Amount]], )</f>
        <v>0</v>
      </c>
      <c r="T199" s="95">
        <f>IF(Table33[[#This Row],[Category]]="Service Projects Donation",Table33[[#This Row],[Account Deposit Amount]]-Table33[[#This Row],[Account Withdrawl Amount]], )</f>
        <v>0</v>
      </c>
      <c r="U199" s="95">
        <f>IF(Table33[[#This Row],[Category]]="Cookie Debt",Table33[[#This Row],[Account Deposit Amount]]-Table33[[#This Row],[Account Withdrawl Amount]], )</f>
        <v>0</v>
      </c>
      <c r="V199" s="95">
        <f>IF(Table33[[#This Row],[Category]]="Other Expense",Table33[[#This Row],[Account Deposit Amount]]-Table33[[#This Row],[Account Withdrawl Amount]], )</f>
        <v>0</v>
      </c>
    </row>
    <row r="200" spans="1:22">
      <c r="A200" s="70"/>
      <c r="B200" s="64"/>
      <c r="C200" s="69"/>
      <c r="D200" s="111"/>
      <c r="E200" s="112"/>
      <c r="F200" s="113"/>
      <c r="G200" s="95">
        <f>$G$199+$E$200-$F$200</f>
        <v>0</v>
      </c>
      <c r="H200" s="70"/>
      <c r="I200" s="95">
        <f>IF(Table33[[#This Row],[Category]]="Fall Product",Table33[[#This Row],[Account Deposit Amount]]-Table33[[#This Row],[Account Withdrawl Amount]], )</f>
        <v>0</v>
      </c>
      <c r="J200" s="95">
        <f>IF(Table33[[#This Row],[Category]]="Cookies",Table33[[#This Row],[Account Deposit Amount]]-Table33[[#This Row],[Account Withdrawl Amount]], )</f>
        <v>0</v>
      </c>
      <c r="K200" s="95">
        <f>IF(Table33[[#This Row],[Category]]="Additional Money Earning Activities",Table33[[#This Row],[Account Deposit Amount]]-Table33[[#This Row],[Account Withdrawl Amount]], )</f>
        <v>0</v>
      </c>
      <c r="L200" s="95">
        <f>IF(Table33[[#This Row],[Category]]="Sponsorships",Table33[[#This Row],[Account Deposit Amount]]-Table33[[#This Row],[Account Withdrawl Amount]], )</f>
        <v>0</v>
      </c>
      <c r="M200" s="95">
        <f>IF(Table33[[#This Row],[Category]]="Troop Dues",Table33[[#This Row],[Account Deposit Amount]]-Table33[[#This Row],[Account Withdrawl Amount]], )</f>
        <v>0</v>
      </c>
      <c r="N200" s="95">
        <f>IF(Table33[[#This Row],[Category]]="Other Income",Table33[[#This Row],[Account Deposit Amount]]-Table33[[#This Row],[Account Withdrawl Amount]], )</f>
        <v>0</v>
      </c>
      <c r="O200" s="95">
        <f>IF(Table33[[#This Row],[Category]]="Registration",Table33[[#This Row],[Account Deposit Amount]]-Table33[[#This Row],[Account Withdrawl Amount]], )</f>
        <v>0</v>
      </c>
      <c r="P200" s="95">
        <f>IF(Table33[[#This Row],[Category]]="Insignia",Table33[[#This Row],[Account Deposit Amount]]-Table33[[#This Row],[Account Withdrawl Amount]], )</f>
        <v>0</v>
      </c>
      <c r="Q200" s="95">
        <f>IF(Table33[[#This Row],[Category]]="Activities/Program",Table33[[#This Row],[Account Deposit Amount]]-Table33[[#This Row],[Account Withdrawl Amount]], )</f>
        <v>0</v>
      </c>
      <c r="R200" s="95">
        <f>IF(Table33[[#This Row],[Category]]="Travel",Table33[[#This Row],[Account Deposit Amount]]-Table33[[#This Row],[Account Withdrawl Amount]], )</f>
        <v>0</v>
      </c>
      <c r="S200" s="95">
        <f>IF(Table33[[#This Row],[Category]]="Parties Food &amp; Beverages",Table33[[#This Row],[Account Deposit Amount]]-Table33[[#This Row],[Account Withdrawl Amount]], )</f>
        <v>0</v>
      </c>
      <c r="T200" s="95">
        <f>IF(Table33[[#This Row],[Category]]="Service Projects Donation",Table33[[#This Row],[Account Deposit Amount]]-Table33[[#This Row],[Account Withdrawl Amount]], )</f>
        <v>0</v>
      </c>
      <c r="U200" s="95">
        <f>IF(Table33[[#This Row],[Category]]="Cookie Debt",Table33[[#This Row],[Account Deposit Amount]]-Table33[[#This Row],[Account Withdrawl Amount]], )</f>
        <v>0</v>
      </c>
      <c r="V200" s="95">
        <f>IF(Table33[[#This Row],[Category]]="Other Expense",Table33[[#This Row],[Account Deposit Amount]]-Table33[[#This Row],[Account Withdrawl Amount]], )</f>
        <v>0</v>
      </c>
    </row>
    <row r="201" spans="1:22">
      <c r="A201" s="70"/>
      <c r="B201" s="64"/>
      <c r="C201" s="69"/>
      <c r="D201" s="111"/>
      <c r="E201" s="112"/>
      <c r="F201" s="113"/>
      <c r="G201" s="95">
        <f>$G$200+$E$201-$F$201</f>
        <v>0</v>
      </c>
      <c r="H201" s="70"/>
      <c r="I201" s="95">
        <f>IF(Table33[[#This Row],[Category]]="Fall Product",Table33[[#This Row],[Account Deposit Amount]]-Table33[[#This Row],[Account Withdrawl Amount]], )</f>
        <v>0</v>
      </c>
      <c r="J201" s="95">
        <f>IF(Table33[[#This Row],[Category]]="Cookies",Table33[[#This Row],[Account Deposit Amount]]-Table33[[#This Row],[Account Withdrawl Amount]], )</f>
        <v>0</v>
      </c>
      <c r="K201" s="95">
        <f>IF(Table33[[#This Row],[Category]]="Additional Money Earning Activities",Table33[[#This Row],[Account Deposit Amount]]-Table33[[#This Row],[Account Withdrawl Amount]], )</f>
        <v>0</v>
      </c>
      <c r="L201" s="95">
        <f>IF(Table33[[#This Row],[Category]]="Sponsorships",Table33[[#This Row],[Account Deposit Amount]]-Table33[[#This Row],[Account Withdrawl Amount]], )</f>
        <v>0</v>
      </c>
      <c r="M201" s="95">
        <f>IF(Table33[[#This Row],[Category]]="Troop Dues",Table33[[#This Row],[Account Deposit Amount]]-Table33[[#This Row],[Account Withdrawl Amount]], )</f>
        <v>0</v>
      </c>
      <c r="N201" s="95">
        <f>IF(Table33[[#This Row],[Category]]="Other Income",Table33[[#This Row],[Account Deposit Amount]]-Table33[[#This Row],[Account Withdrawl Amount]], )</f>
        <v>0</v>
      </c>
      <c r="O201" s="95">
        <f>IF(Table33[[#This Row],[Category]]="Registration",Table33[[#This Row],[Account Deposit Amount]]-Table33[[#This Row],[Account Withdrawl Amount]], )</f>
        <v>0</v>
      </c>
      <c r="P201" s="95">
        <f>IF(Table33[[#This Row],[Category]]="Insignia",Table33[[#This Row],[Account Deposit Amount]]-Table33[[#This Row],[Account Withdrawl Amount]], )</f>
        <v>0</v>
      </c>
      <c r="Q201" s="95">
        <f>IF(Table33[[#This Row],[Category]]="Activities/Program",Table33[[#This Row],[Account Deposit Amount]]-Table33[[#This Row],[Account Withdrawl Amount]], )</f>
        <v>0</v>
      </c>
      <c r="R201" s="95">
        <f>IF(Table33[[#This Row],[Category]]="Travel",Table33[[#This Row],[Account Deposit Amount]]-Table33[[#This Row],[Account Withdrawl Amount]], )</f>
        <v>0</v>
      </c>
      <c r="S201" s="95">
        <f>IF(Table33[[#This Row],[Category]]="Parties Food &amp; Beverages",Table33[[#This Row],[Account Deposit Amount]]-Table33[[#This Row],[Account Withdrawl Amount]], )</f>
        <v>0</v>
      </c>
      <c r="T201" s="95">
        <f>IF(Table33[[#This Row],[Category]]="Service Projects Donation",Table33[[#This Row],[Account Deposit Amount]]-Table33[[#This Row],[Account Withdrawl Amount]], )</f>
        <v>0</v>
      </c>
      <c r="U201" s="95">
        <f>IF(Table33[[#This Row],[Category]]="Cookie Debt",Table33[[#This Row],[Account Deposit Amount]]-Table33[[#This Row],[Account Withdrawl Amount]], )</f>
        <v>0</v>
      </c>
      <c r="V201" s="95">
        <f>IF(Table33[[#This Row],[Category]]="Other Expense",Table33[[#This Row],[Account Deposit Amount]]-Table33[[#This Row],[Account Withdrawl Amount]], )</f>
        <v>0</v>
      </c>
    </row>
    <row r="202" spans="1:22">
      <c r="A202" s="70"/>
      <c r="B202" s="64"/>
      <c r="C202" s="69"/>
      <c r="D202" s="111"/>
      <c r="E202" s="112"/>
      <c r="F202" s="113"/>
      <c r="G202" s="95">
        <f>$G$201+$E$202-$F$202</f>
        <v>0</v>
      </c>
      <c r="H202" s="70"/>
      <c r="I202" s="95">
        <f>IF(Table33[[#This Row],[Category]]="Fall Product",Table33[[#This Row],[Account Deposit Amount]]-Table33[[#This Row],[Account Withdrawl Amount]], )</f>
        <v>0</v>
      </c>
      <c r="J202" s="95">
        <f>IF(Table33[[#This Row],[Category]]="Cookies",Table33[[#This Row],[Account Deposit Amount]]-Table33[[#This Row],[Account Withdrawl Amount]], )</f>
        <v>0</v>
      </c>
      <c r="K202" s="95">
        <f>IF(Table33[[#This Row],[Category]]="Additional Money Earning Activities",Table33[[#This Row],[Account Deposit Amount]]-Table33[[#This Row],[Account Withdrawl Amount]], )</f>
        <v>0</v>
      </c>
      <c r="L202" s="95">
        <f>IF(Table33[[#This Row],[Category]]="Sponsorships",Table33[[#This Row],[Account Deposit Amount]]-Table33[[#This Row],[Account Withdrawl Amount]], )</f>
        <v>0</v>
      </c>
      <c r="M202" s="95">
        <f>IF(Table33[[#This Row],[Category]]="Troop Dues",Table33[[#This Row],[Account Deposit Amount]]-Table33[[#This Row],[Account Withdrawl Amount]], )</f>
        <v>0</v>
      </c>
      <c r="N202" s="95">
        <f>IF(Table33[[#This Row],[Category]]="Other Income",Table33[[#This Row],[Account Deposit Amount]]-Table33[[#This Row],[Account Withdrawl Amount]], )</f>
        <v>0</v>
      </c>
      <c r="O202" s="95">
        <f>IF(Table33[[#This Row],[Category]]="Registration",Table33[[#This Row],[Account Deposit Amount]]-Table33[[#This Row],[Account Withdrawl Amount]], )</f>
        <v>0</v>
      </c>
      <c r="P202" s="95">
        <f>IF(Table33[[#This Row],[Category]]="Insignia",Table33[[#This Row],[Account Deposit Amount]]-Table33[[#This Row],[Account Withdrawl Amount]], )</f>
        <v>0</v>
      </c>
      <c r="Q202" s="95">
        <f>IF(Table33[[#This Row],[Category]]="Activities/Program",Table33[[#This Row],[Account Deposit Amount]]-Table33[[#This Row],[Account Withdrawl Amount]], )</f>
        <v>0</v>
      </c>
      <c r="R202" s="95">
        <f>IF(Table33[[#This Row],[Category]]="Travel",Table33[[#This Row],[Account Deposit Amount]]-Table33[[#This Row],[Account Withdrawl Amount]], )</f>
        <v>0</v>
      </c>
      <c r="S202" s="95">
        <f>IF(Table33[[#This Row],[Category]]="Parties Food &amp; Beverages",Table33[[#This Row],[Account Deposit Amount]]-Table33[[#This Row],[Account Withdrawl Amount]], )</f>
        <v>0</v>
      </c>
      <c r="T202" s="95">
        <f>IF(Table33[[#This Row],[Category]]="Service Projects Donation",Table33[[#This Row],[Account Deposit Amount]]-Table33[[#This Row],[Account Withdrawl Amount]], )</f>
        <v>0</v>
      </c>
      <c r="U202" s="95">
        <f>IF(Table33[[#This Row],[Category]]="Cookie Debt",Table33[[#This Row],[Account Deposit Amount]]-Table33[[#This Row],[Account Withdrawl Amount]], )</f>
        <v>0</v>
      </c>
      <c r="V202" s="95">
        <f>IF(Table33[[#This Row],[Category]]="Other Expense",Table33[[#This Row],[Account Deposit Amount]]-Table33[[#This Row],[Account Withdrawl Amount]], )</f>
        <v>0</v>
      </c>
    </row>
    <row r="203" spans="1:22">
      <c r="A203" s="70"/>
      <c r="B203" s="64"/>
      <c r="C203" s="69"/>
      <c r="D203" s="111"/>
      <c r="E203" s="112"/>
      <c r="F203" s="113"/>
      <c r="G203" s="95">
        <f>$G$202+$E$203-$F$203</f>
        <v>0</v>
      </c>
      <c r="H203" s="70"/>
      <c r="I203" s="95">
        <f>IF(Table33[[#This Row],[Category]]="Fall Product",Table33[[#This Row],[Account Deposit Amount]]-Table33[[#This Row],[Account Withdrawl Amount]], )</f>
        <v>0</v>
      </c>
      <c r="J203" s="95">
        <f>IF(Table33[[#This Row],[Category]]="Cookies",Table33[[#This Row],[Account Deposit Amount]]-Table33[[#This Row],[Account Withdrawl Amount]], )</f>
        <v>0</v>
      </c>
      <c r="K203" s="95">
        <f>IF(Table33[[#This Row],[Category]]="Additional Money Earning Activities",Table33[[#This Row],[Account Deposit Amount]]-Table33[[#This Row],[Account Withdrawl Amount]], )</f>
        <v>0</v>
      </c>
      <c r="L203" s="95">
        <f>IF(Table33[[#This Row],[Category]]="Sponsorships",Table33[[#This Row],[Account Deposit Amount]]-Table33[[#This Row],[Account Withdrawl Amount]], )</f>
        <v>0</v>
      </c>
      <c r="M203" s="95">
        <f>IF(Table33[[#This Row],[Category]]="Troop Dues",Table33[[#This Row],[Account Deposit Amount]]-Table33[[#This Row],[Account Withdrawl Amount]], )</f>
        <v>0</v>
      </c>
      <c r="N203" s="95">
        <f>IF(Table33[[#This Row],[Category]]="Other Income",Table33[[#This Row],[Account Deposit Amount]]-Table33[[#This Row],[Account Withdrawl Amount]], )</f>
        <v>0</v>
      </c>
      <c r="O203" s="95">
        <f>IF(Table33[[#This Row],[Category]]="Registration",Table33[[#This Row],[Account Deposit Amount]]-Table33[[#This Row],[Account Withdrawl Amount]], )</f>
        <v>0</v>
      </c>
      <c r="P203" s="95">
        <f>IF(Table33[[#This Row],[Category]]="Insignia",Table33[[#This Row],[Account Deposit Amount]]-Table33[[#This Row],[Account Withdrawl Amount]], )</f>
        <v>0</v>
      </c>
      <c r="Q203" s="95">
        <f>IF(Table33[[#This Row],[Category]]="Activities/Program",Table33[[#This Row],[Account Deposit Amount]]-Table33[[#This Row],[Account Withdrawl Amount]], )</f>
        <v>0</v>
      </c>
      <c r="R203" s="95">
        <f>IF(Table33[[#This Row],[Category]]="Travel",Table33[[#This Row],[Account Deposit Amount]]-Table33[[#This Row],[Account Withdrawl Amount]], )</f>
        <v>0</v>
      </c>
      <c r="S203" s="95">
        <f>IF(Table33[[#This Row],[Category]]="Parties Food &amp; Beverages",Table33[[#This Row],[Account Deposit Amount]]-Table33[[#This Row],[Account Withdrawl Amount]], )</f>
        <v>0</v>
      </c>
      <c r="T203" s="95">
        <f>IF(Table33[[#This Row],[Category]]="Service Projects Donation",Table33[[#This Row],[Account Deposit Amount]]-Table33[[#This Row],[Account Withdrawl Amount]], )</f>
        <v>0</v>
      </c>
      <c r="U203" s="95">
        <f>IF(Table33[[#This Row],[Category]]="Cookie Debt",Table33[[#This Row],[Account Deposit Amount]]-Table33[[#This Row],[Account Withdrawl Amount]], )</f>
        <v>0</v>
      </c>
      <c r="V203" s="95">
        <f>IF(Table33[[#This Row],[Category]]="Other Expense",Table33[[#This Row],[Account Deposit Amount]]-Table33[[#This Row],[Account Withdrawl Amount]], )</f>
        <v>0</v>
      </c>
    </row>
    <row r="204" spans="1:22">
      <c r="A204" s="70"/>
      <c r="B204" s="64"/>
      <c r="C204" s="69"/>
      <c r="D204" s="111"/>
      <c r="E204" s="112"/>
      <c r="F204" s="113"/>
      <c r="G204" s="95">
        <f>$G$203+$E$204-$F$204</f>
        <v>0</v>
      </c>
      <c r="H204" s="70"/>
      <c r="I204" s="95">
        <f>IF(Table33[[#This Row],[Category]]="Fall Product",Table33[[#This Row],[Account Deposit Amount]]-Table33[[#This Row],[Account Withdrawl Amount]], )</f>
        <v>0</v>
      </c>
      <c r="J204" s="95">
        <f>IF(Table33[[#This Row],[Category]]="Cookies",Table33[[#This Row],[Account Deposit Amount]]-Table33[[#This Row],[Account Withdrawl Amount]], )</f>
        <v>0</v>
      </c>
      <c r="K204" s="95">
        <f>IF(Table33[[#This Row],[Category]]="Additional Money Earning Activities",Table33[[#This Row],[Account Deposit Amount]]-Table33[[#This Row],[Account Withdrawl Amount]], )</f>
        <v>0</v>
      </c>
      <c r="L204" s="95">
        <f>IF(Table33[[#This Row],[Category]]="Sponsorships",Table33[[#This Row],[Account Deposit Amount]]-Table33[[#This Row],[Account Withdrawl Amount]], )</f>
        <v>0</v>
      </c>
      <c r="M204" s="95">
        <f>IF(Table33[[#This Row],[Category]]="Troop Dues",Table33[[#This Row],[Account Deposit Amount]]-Table33[[#This Row],[Account Withdrawl Amount]], )</f>
        <v>0</v>
      </c>
      <c r="N204" s="95">
        <f>IF(Table33[[#This Row],[Category]]="Other Income",Table33[[#This Row],[Account Deposit Amount]]-Table33[[#This Row],[Account Withdrawl Amount]], )</f>
        <v>0</v>
      </c>
      <c r="O204" s="95">
        <f>IF(Table33[[#This Row],[Category]]="Registration",Table33[[#This Row],[Account Deposit Amount]]-Table33[[#This Row],[Account Withdrawl Amount]], )</f>
        <v>0</v>
      </c>
      <c r="P204" s="95">
        <f>IF(Table33[[#This Row],[Category]]="Insignia",Table33[[#This Row],[Account Deposit Amount]]-Table33[[#This Row],[Account Withdrawl Amount]], )</f>
        <v>0</v>
      </c>
      <c r="Q204" s="95">
        <f>IF(Table33[[#This Row],[Category]]="Activities/Program",Table33[[#This Row],[Account Deposit Amount]]-Table33[[#This Row],[Account Withdrawl Amount]], )</f>
        <v>0</v>
      </c>
      <c r="R204" s="95">
        <f>IF(Table33[[#This Row],[Category]]="Travel",Table33[[#This Row],[Account Deposit Amount]]-Table33[[#This Row],[Account Withdrawl Amount]], )</f>
        <v>0</v>
      </c>
      <c r="S204" s="95">
        <f>IF(Table33[[#This Row],[Category]]="Parties Food &amp; Beverages",Table33[[#This Row],[Account Deposit Amount]]-Table33[[#This Row],[Account Withdrawl Amount]], )</f>
        <v>0</v>
      </c>
      <c r="T204" s="95">
        <f>IF(Table33[[#This Row],[Category]]="Service Projects Donation",Table33[[#This Row],[Account Deposit Amount]]-Table33[[#This Row],[Account Withdrawl Amount]], )</f>
        <v>0</v>
      </c>
      <c r="U204" s="95">
        <f>IF(Table33[[#This Row],[Category]]="Cookie Debt",Table33[[#This Row],[Account Deposit Amount]]-Table33[[#This Row],[Account Withdrawl Amount]], )</f>
        <v>0</v>
      </c>
      <c r="V204" s="95">
        <f>IF(Table33[[#This Row],[Category]]="Other Expense",Table33[[#This Row],[Account Deposit Amount]]-Table33[[#This Row],[Account Withdrawl Amount]], )</f>
        <v>0</v>
      </c>
    </row>
    <row r="205" spans="1:22">
      <c r="A205" s="70"/>
      <c r="B205" s="64"/>
      <c r="C205" s="69"/>
      <c r="D205" s="111"/>
      <c r="E205" s="112"/>
      <c r="F205" s="113"/>
      <c r="G205" s="95">
        <f>$G$204+$E$205-$F$205</f>
        <v>0</v>
      </c>
      <c r="H205" s="70"/>
      <c r="I205" s="95">
        <f>IF(Table33[[#This Row],[Category]]="Fall Product",Table33[[#This Row],[Account Deposit Amount]]-Table33[[#This Row],[Account Withdrawl Amount]], )</f>
        <v>0</v>
      </c>
      <c r="J205" s="95">
        <f>IF(Table33[[#This Row],[Category]]="Cookies",Table33[[#This Row],[Account Deposit Amount]]-Table33[[#This Row],[Account Withdrawl Amount]], )</f>
        <v>0</v>
      </c>
      <c r="K205" s="95">
        <f>IF(Table33[[#This Row],[Category]]="Additional Money Earning Activities",Table33[[#This Row],[Account Deposit Amount]]-Table33[[#This Row],[Account Withdrawl Amount]], )</f>
        <v>0</v>
      </c>
      <c r="L205" s="95">
        <f>IF(Table33[[#This Row],[Category]]="Sponsorships",Table33[[#This Row],[Account Deposit Amount]]-Table33[[#This Row],[Account Withdrawl Amount]], )</f>
        <v>0</v>
      </c>
      <c r="M205" s="95">
        <f>IF(Table33[[#This Row],[Category]]="Troop Dues",Table33[[#This Row],[Account Deposit Amount]]-Table33[[#This Row],[Account Withdrawl Amount]], )</f>
        <v>0</v>
      </c>
      <c r="N205" s="95">
        <f>IF(Table33[[#This Row],[Category]]="Other Income",Table33[[#This Row],[Account Deposit Amount]]-Table33[[#This Row],[Account Withdrawl Amount]], )</f>
        <v>0</v>
      </c>
      <c r="O205" s="95">
        <f>IF(Table33[[#This Row],[Category]]="Registration",Table33[[#This Row],[Account Deposit Amount]]-Table33[[#This Row],[Account Withdrawl Amount]], )</f>
        <v>0</v>
      </c>
      <c r="P205" s="95">
        <f>IF(Table33[[#This Row],[Category]]="Insignia",Table33[[#This Row],[Account Deposit Amount]]-Table33[[#This Row],[Account Withdrawl Amount]], )</f>
        <v>0</v>
      </c>
      <c r="Q205" s="95">
        <f>IF(Table33[[#This Row],[Category]]="Activities/Program",Table33[[#This Row],[Account Deposit Amount]]-Table33[[#This Row],[Account Withdrawl Amount]], )</f>
        <v>0</v>
      </c>
      <c r="R205" s="95">
        <f>IF(Table33[[#This Row],[Category]]="Travel",Table33[[#This Row],[Account Deposit Amount]]-Table33[[#This Row],[Account Withdrawl Amount]], )</f>
        <v>0</v>
      </c>
      <c r="S205" s="95">
        <f>IF(Table33[[#This Row],[Category]]="Parties Food &amp; Beverages",Table33[[#This Row],[Account Deposit Amount]]-Table33[[#This Row],[Account Withdrawl Amount]], )</f>
        <v>0</v>
      </c>
      <c r="T205" s="95">
        <f>IF(Table33[[#This Row],[Category]]="Service Projects Donation",Table33[[#This Row],[Account Deposit Amount]]-Table33[[#This Row],[Account Withdrawl Amount]], )</f>
        <v>0</v>
      </c>
      <c r="U205" s="95">
        <f>IF(Table33[[#This Row],[Category]]="Cookie Debt",Table33[[#This Row],[Account Deposit Amount]]-Table33[[#This Row],[Account Withdrawl Amount]], )</f>
        <v>0</v>
      </c>
      <c r="V205" s="95">
        <f>IF(Table33[[#This Row],[Category]]="Other Expense",Table33[[#This Row],[Account Deposit Amount]]-Table33[[#This Row],[Account Withdrawl Amount]], )</f>
        <v>0</v>
      </c>
    </row>
    <row r="206" spans="1:22">
      <c r="A206" s="70"/>
      <c r="B206" s="64"/>
      <c r="C206" s="69"/>
      <c r="D206" s="111"/>
      <c r="E206" s="112"/>
      <c r="F206" s="113"/>
      <c r="G206" s="95">
        <f>$G$205+$E$206-$F$206</f>
        <v>0</v>
      </c>
      <c r="H206" s="70"/>
      <c r="I206" s="95">
        <f>IF(Table33[[#This Row],[Category]]="Fall Product",Table33[[#This Row],[Account Deposit Amount]]-Table33[[#This Row],[Account Withdrawl Amount]], )</f>
        <v>0</v>
      </c>
      <c r="J206" s="95">
        <f>IF(Table33[[#This Row],[Category]]="Cookies",Table33[[#This Row],[Account Deposit Amount]]-Table33[[#This Row],[Account Withdrawl Amount]], )</f>
        <v>0</v>
      </c>
      <c r="K206" s="95">
        <f>IF(Table33[[#This Row],[Category]]="Additional Money Earning Activities",Table33[[#This Row],[Account Deposit Amount]]-Table33[[#This Row],[Account Withdrawl Amount]], )</f>
        <v>0</v>
      </c>
      <c r="L206" s="95">
        <f>IF(Table33[[#This Row],[Category]]="Sponsorships",Table33[[#This Row],[Account Deposit Amount]]-Table33[[#This Row],[Account Withdrawl Amount]], )</f>
        <v>0</v>
      </c>
      <c r="M206" s="95">
        <f>IF(Table33[[#This Row],[Category]]="Troop Dues",Table33[[#This Row],[Account Deposit Amount]]-Table33[[#This Row],[Account Withdrawl Amount]], )</f>
        <v>0</v>
      </c>
      <c r="N206" s="95">
        <f>IF(Table33[[#This Row],[Category]]="Other Income",Table33[[#This Row],[Account Deposit Amount]]-Table33[[#This Row],[Account Withdrawl Amount]], )</f>
        <v>0</v>
      </c>
      <c r="O206" s="95">
        <f>IF(Table33[[#This Row],[Category]]="Registration",Table33[[#This Row],[Account Deposit Amount]]-Table33[[#This Row],[Account Withdrawl Amount]], )</f>
        <v>0</v>
      </c>
      <c r="P206" s="95">
        <f>IF(Table33[[#This Row],[Category]]="Insignia",Table33[[#This Row],[Account Deposit Amount]]-Table33[[#This Row],[Account Withdrawl Amount]], )</f>
        <v>0</v>
      </c>
      <c r="Q206" s="95">
        <f>IF(Table33[[#This Row],[Category]]="Activities/Program",Table33[[#This Row],[Account Deposit Amount]]-Table33[[#This Row],[Account Withdrawl Amount]], )</f>
        <v>0</v>
      </c>
      <c r="R206" s="95">
        <f>IF(Table33[[#This Row],[Category]]="Travel",Table33[[#This Row],[Account Deposit Amount]]-Table33[[#This Row],[Account Withdrawl Amount]], )</f>
        <v>0</v>
      </c>
      <c r="S206" s="95">
        <f>IF(Table33[[#This Row],[Category]]="Parties Food &amp; Beverages",Table33[[#This Row],[Account Deposit Amount]]-Table33[[#This Row],[Account Withdrawl Amount]], )</f>
        <v>0</v>
      </c>
      <c r="T206" s="95">
        <f>IF(Table33[[#This Row],[Category]]="Service Projects Donation",Table33[[#This Row],[Account Deposit Amount]]-Table33[[#This Row],[Account Withdrawl Amount]], )</f>
        <v>0</v>
      </c>
      <c r="U206" s="95">
        <f>IF(Table33[[#This Row],[Category]]="Cookie Debt",Table33[[#This Row],[Account Deposit Amount]]-Table33[[#This Row],[Account Withdrawl Amount]], )</f>
        <v>0</v>
      </c>
      <c r="V206" s="95">
        <f>IF(Table33[[#This Row],[Category]]="Other Expense",Table33[[#This Row],[Account Deposit Amount]]-Table33[[#This Row],[Account Withdrawl Amount]], )</f>
        <v>0</v>
      </c>
    </row>
    <row r="207" spans="1:22">
      <c r="A207" s="70"/>
      <c r="B207" s="64"/>
      <c r="C207" s="69"/>
      <c r="D207" s="111"/>
      <c r="E207" s="112"/>
      <c r="F207" s="113"/>
      <c r="G207" s="95">
        <f>$G$206+$E$207-$F$207</f>
        <v>0</v>
      </c>
      <c r="H207" s="70"/>
      <c r="I207" s="95">
        <f>IF(Table33[[#This Row],[Category]]="Fall Product",Table33[[#This Row],[Account Deposit Amount]]-Table33[[#This Row],[Account Withdrawl Amount]], )</f>
        <v>0</v>
      </c>
      <c r="J207" s="95">
        <f>IF(Table33[[#This Row],[Category]]="Cookies",Table33[[#This Row],[Account Deposit Amount]]-Table33[[#This Row],[Account Withdrawl Amount]], )</f>
        <v>0</v>
      </c>
      <c r="K207" s="95">
        <f>IF(Table33[[#This Row],[Category]]="Additional Money Earning Activities",Table33[[#This Row],[Account Deposit Amount]]-Table33[[#This Row],[Account Withdrawl Amount]], )</f>
        <v>0</v>
      </c>
      <c r="L207" s="95">
        <f>IF(Table33[[#This Row],[Category]]="Sponsorships",Table33[[#This Row],[Account Deposit Amount]]-Table33[[#This Row],[Account Withdrawl Amount]], )</f>
        <v>0</v>
      </c>
      <c r="M207" s="95">
        <f>IF(Table33[[#This Row],[Category]]="Troop Dues",Table33[[#This Row],[Account Deposit Amount]]-Table33[[#This Row],[Account Withdrawl Amount]], )</f>
        <v>0</v>
      </c>
      <c r="N207" s="95">
        <f>IF(Table33[[#This Row],[Category]]="Other Income",Table33[[#This Row],[Account Deposit Amount]]-Table33[[#This Row],[Account Withdrawl Amount]], )</f>
        <v>0</v>
      </c>
      <c r="O207" s="95">
        <f>IF(Table33[[#This Row],[Category]]="Registration",Table33[[#This Row],[Account Deposit Amount]]-Table33[[#This Row],[Account Withdrawl Amount]], )</f>
        <v>0</v>
      </c>
      <c r="P207" s="95">
        <f>IF(Table33[[#This Row],[Category]]="Insignia",Table33[[#This Row],[Account Deposit Amount]]-Table33[[#This Row],[Account Withdrawl Amount]], )</f>
        <v>0</v>
      </c>
      <c r="Q207" s="95">
        <f>IF(Table33[[#This Row],[Category]]="Activities/Program",Table33[[#This Row],[Account Deposit Amount]]-Table33[[#This Row],[Account Withdrawl Amount]], )</f>
        <v>0</v>
      </c>
      <c r="R207" s="95">
        <f>IF(Table33[[#This Row],[Category]]="Travel",Table33[[#This Row],[Account Deposit Amount]]-Table33[[#This Row],[Account Withdrawl Amount]], )</f>
        <v>0</v>
      </c>
      <c r="S207" s="95">
        <f>IF(Table33[[#This Row],[Category]]="Parties Food &amp; Beverages",Table33[[#This Row],[Account Deposit Amount]]-Table33[[#This Row],[Account Withdrawl Amount]], )</f>
        <v>0</v>
      </c>
      <c r="T207" s="95">
        <f>IF(Table33[[#This Row],[Category]]="Service Projects Donation",Table33[[#This Row],[Account Deposit Amount]]-Table33[[#This Row],[Account Withdrawl Amount]], )</f>
        <v>0</v>
      </c>
      <c r="U207" s="95">
        <f>IF(Table33[[#This Row],[Category]]="Cookie Debt",Table33[[#This Row],[Account Deposit Amount]]-Table33[[#This Row],[Account Withdrawl Amount]], )</f>
        <v>0</v>
      </c>
      <c r="V207" s="95">
        <f>IF(Table33[[#This Row],[Category]]="Other Expense",Table33[[#This Row],[Account Deposit Amount]]-Table33[[#This Row],[Account Withdrawl Amount]], )</f>
        <v>0</v>
      </c>
    </row>
    <row r="208" spans="1:22">
      <c r="A208" s="70"/>
      <c r="B208" s="64"/>
      <c r="C208" s="69"/>
      <c r="D208" s="111"/>
      <c r="E208" s="112"/>
      <c r="F208" s="113"/>
      <c r="G208" s="95">
        <f>$G$207+$E$208-$F$208</f>
        <v>0</v>
      </c>
      <c r="H208" s="70"/>
      <c r="I208" s="95">
        <f>IF(Table33[[#This Row],[Category]]="Fall Product",Table33[[#This Row],[Account Deposit Amount]]-Table33[[#This Row],[Account Withdrawl Amount]], )</f>
        <v>0</v>
      </c>
      <c r="J208" s="95">
        <f>IF(Table33[[#This Row],[Category]]="Cookies",Table33[[#This Row],[Account Deposit Amount]]-Table33[[#This Row],[Account Withdrawl Amount]], )</f>
        <v>0</v>
      </c>
      <c r="K208" s="95">
        <f>IF(Table33[[#This Row],[Category]]="Additional Money Earning Activities",Table33[[#This Row],[Account Deposit Amount]]-Table33[[#This Row],[Account Withdrawl Amount]], )</f>
        <v>0</v>
      </c>
      <c r="L208" s="95">
        <f>IF(Table33[[#This Row],[Category]]="Sponsorships",Table33[[#This Row],[Account Deposit Amount]]-Table33[[#This Row],[Account Withdrawl Amount]], )</f>
        <v>0</v>
      </c>
      <c r="M208" s="95">
        <f>IF(Table33[[#This Row],[Category]]="Troop Dues",Table33[[#This Row],[Account Deposit Amount]]-Table33[[#This Row],[Account Withdrawl Amount]], )</f>
        <v>0</v>
      </c>
      <c r="N208" s="95">
        <f>IF(Table33[[#This Row],[Category]]="Other Income",Table33[[#This Row],[Account Deposit Amount]]-Table33[[#This Row],[Account Withdrawl Amount]], )</f>
        <v>0</v>
      </c>
      <c r="O208" s="95">
        <f>IF(Table33[[#This Row],[Category]]="Registration",Table33[[#This Row],[Account Deposit Amount]]-Table33[[#This Row],[Account Withdrawl Amount]], )</f>
        <v>0</v>
      </c>
      <c r="P208" s="95">
        <f>IF(Table33[[#This Row],[Category]]="Insignia",Table33[[#This Row],[Account Deposit Amount]]-Table33[[#This Row],[Account Withdrawl Amount]], )</f>
        <v>0</v>
      </c>
      <c r="Q208" s="95">
        <f>IF(Table33[[#This Row],[Category]]="Activities/Program",Table33[[#This Row],[Account Deposit Amount]]-Table33[[#This Row],[Account Withdrawl Amount]], )</f>
        <v>0</v>
      </c>
      <c r="R208" s="95">
        <f>IF(Table33[[#This Row],[Category]]="Travel",Table33[[#This Row],[Account Deposit Amount]]-Table33[[#This Row],[Account Withdrawl Amount]], )</f>
        <v>0</v>
      </c>
      <c r="S208" s="95">
        <f>IF(Table33[[#This Row],[Category]]="Parties Food &amp; Beverages",Table33[[#This Row],[Account Deposit Amount]]-Table33[[#This Row],[Account Withdrawl Amount]], )</f>
        <v>0</v>
      </c>
      <c r="T208" s="95">
        <f>IF(Table33[[#This Row],[Category]]="Service Projects Donation",Table33[[#This Row],[Account Deposit Amount]]-Table33[[#This Row],[Account Withdrawl Amount]], )</f>
        <v>0</v>
      </c>
      <c r="U208" s="95">
        <f>IF(Table33[[#This Row],[Category]]="Cookie Debt",Table33[[#This Row],[Account Deposit Amount]]-Table33[[#This Row],[Account Withdrawl Amount]], )</f>
        <v>0</v>
      </c>
      <c r="V208" s="95">
        <f>IF(Table33[[#This Row],[Category]]="Other Expense",Table33[[#This Row],[Account Deposit Amount]]-Table33[[#This Row],[Account Withdrawl Amount]], )</f>
        <v>0</v>
      </c>
    </row>
    <row r="209" spans="1:22">
      <c r="A209" s="70"/>
      <c r="B209" s="64"/>
      <c r="C209" s="69"/>
      <c r="D209" s="111"/>
      <c r="E209" s="112"/>
      <c r="F209" s="113"/>
      <c r="G209" s="95">
        <f>$G$208+$E$209-$F$209</f>
        <v>0</v>
      </c>
      <c r="H209" s="70"/>
      <c r="I209" s="95">
        <f>IF(Table33[[#This Row],[Category]]="Fall Product",Table33[[#This Row],[Account Deposit Amount]]-Table33[[#This Row],[Account Withdrawl Amount]], )</f>
        <v>0</v>
      </c>
      <c r="J209" s="95">
        <f>IF(Table33[[#This Row],[Category]]="Cookies",Table33[[#This Row],[Account Deposit Amount]]-Table33[[#This Row],[Account Withdrawl Amount]], )</f>
        <v>0</v>
      </c>
      <c r="K209" s="95">
        <f>IF(Table33[[#This Row],[Category]]="Additional Money Earning Activities",Table33[[#This Row],[Account Deposit Amount]]-Table33[[#This Row],[Account Withdrawl Amount]], )</f>
        <v>0</v>
      </c>
      <c r="L209" s="95">
        <f>IF(Table33[[#This Row],[Category]]="Sponsorships",Table33[[#This Row],[Account Deposit Amount]]-Table33[[#This Row],[Account Withdrawl Amount]], )</f>
        <v>0</v>
      </c>
      <c r="M209" s="95">
        <f>IF(Table33[[#This Row],[Category]]="Troop Dues",Table33[[#This Row],[Account Deposit Amount]]-Table33[[#This Row],[Account Withdrawl Amount]], )</f>
        <v>0</v>
      </c>
      <c r="N209" s="95">
        <f>IF(Table33[[#This Row],[Category]]="Other Income",Table33[[#This Row],[Account Deposit Amount]]-Table33[[#This Row],[Account Withdrawl Amount]], )</f>
        <v>0</v>
      </c>
      <c r="O209" s="95">
        <f>IF(Table33[[#This Row],[Category]]="Registration",Table33[[#This Row],[Account Deposit Amount]]-Table33[[#This Row],[Account Withdrawl Amount]], )</f>
        <v>0</v>
      </c>
      <c r="P209" s="95">
        <f>IF(Table33[[#This Row],[Category]]="Insignia",Table33[[#This Row],[Account Deposit Amount]]-Table33[[#This Row],[Account Withdrawl Amount]], )</f>
        <v>0</v>
      </c>
      <c r="Q209" s="95">
        <f>IF(Table33[[#This Row],[Category]]="Activities/Program",Table33[[#This Row],[Account Deposit Amount]]-Table33[[#This Row],[Account Withdrawl Amount]], )</f>
        <v>0</v>
      </c>
      <c r="R209" s="95">
        <f>IF(Table33[[#This Row],[Category]]="Travel",Table33[[#This Row],[Account Deposit Amount]]-Table33[[#This Row],[Account Withdrawl Amount]], )</f>
        <v>0</v>
      </c>
      <c r="S209" s="95">
        <f>IF(Table33[[#This Row],[Category]]="Parties Food &amp; Beverages",Table33[[#This Row],[Account Deposit Amount]]-Table33[[#This Row],[Account Withdrawl Amount]], )</f>
        <v>0</v>
      </c>
      <c r="T209" s="95">
        <f>IF(Table33[[#This Row],[Category]]="Service Projects Donation",Table33[[#This Row],[Account Deposit Amount]]-Table33[[#This Row],[Account Withdrawl Amount]], )</f>
        <v>0</v>
      </c>
      <c r="U209" s="95">
        <f>IF(Table33[[#This Row],[Category]]="Cookie Debt",Table33[[#This Row],[Account Deposit Amount]]-Table33[[#This Row],[Account Withdrawl Amount]], )</f>
        <v>0</v>
      </c>
      <c r="V209" s="95">
        <f>IF(Table33[[#This Row],[Category]]="Other Expense",Table33[[#This Row],[Account Deposit Amount]]-Table33[[#This Row],[Account Withdrawl Amount]], )</f>
        <v>0</v>
      </c>
    </row>
    <row r="210" spans="1:22">
      <c r="A210" s="70"/>
      <c r="B210" s="64"/>
      <c r="C210" s="69"/>
      <c r="D210" s="111"/>
      <c r="E210" s="112"/>
      <c r="F210" s="113"/>
      <c r="G210" s="95">
        <f>$G$209+$E$210-$F$210</f>
        <v>0</v>
      </c>
      <c r="H210" s="70"/>
      <c r="I210" s="95">
        <f>IF(Table33[[#This Row],[Category]]="Fall Product",Table33[[#This Row],[Account Deposit Amount]]-Table33[[#This Row],[Account Withdrawl Amount]], )</f>
        <v>0</v>
      </c>
      <c r="J210" s="95">
        <f>IF(Table33[[#This Row],[Category]]="Cookies",Table33[[#This Row],[Account Deposit Amount]]-Table33[[#This Row],[Account Withdrawl Amount]], )</f>
        <v>0</v>
      </c>
      <c r="K210" s="95">
        <f>IF(Table33[[#This Row],[Category]]="Additional Money Earning Activities",Table33[[#This Row],[Account Deposit Amount]]-Table33[[#This Row],[Account Withdrawl Amount]], )</f>
        <v>0</v>
      </c>
      <c r="L210" s="95">
        <f>IF(Table33[[#This Row],[Category]]="Sponsorships",Table33[[#This Row],[Account Deposit Amount]]-Table33[[#This Row],[Account Withdrawl Amount]], )</f>
        <v>0</v>
      </c>
      <c r="M210" s="95">
        <f>IF(Table33[[#This Row],[Category]]="Troop Dues",Table33[[#This Row],[Account Deposit Amount]]-Table33[[#This Row],[Account Withdrawl Amount]], )</f>
        <v>0</v>
      </c>
      <c r="N210" s="95">
        <f>IF(Table33[[#This Row],[Category]]="Other Income",Table33[[#This Row],[Account Deposit Amount]]-Table33[[#This Row],[Account Withdrawl Amount]], )</f>
        <v>0</v>
      </c>
      <c r="O210" s="95">
        <f>IF(Table33[[#This Row],[Category]]="Registration",Table33[[#This Row],[Account Deposit Amount]]-Table33[[#This Row],[Account Withdrawl Amount]], )</f>
        <v>0</v>
      </c>
      <c r="P210" s="95">
        <f>IF(Table33[[#This Row],[Category]]="Insignia",Table33[[#This Row],[Account Deposit Amount]]-Table33[[#This Row],[Account Withdrawl Amount]], )</f>
        <v>0</v>
      </c>
      <c r="Q210" s="95">
        <f>IF(Table33[[#This Row],[Category]]="Activities/Program",Table33[[#This Row],[Account Deposit Amount]]-Table33[[#This Row],[Account Withdrawl Amount]], )</f>
        <v>0</v>
      </c>
      <c r="R210" s="95">
        <f>IF(Table33[[#This Row],[Category]]="Travel",Table33[[#This Row],[Account Deposit Amount]]-Table33[[#This Row],[Account Withdrawl Amount]], )</f>
        <v>0</v>
      </c>
      <c r="S210" s="95">
        <f>IF(Table33[[#This Row],[Category]]="Parties Food &amp; Beverages",Table33[[#This Row],[Account Deposit Amount]]-Table33[[#This Row],[Account Withdrawl Amount]], )</f>
        <v>0</v>
      </c>
      <c r="T210" s="95">
        <f>IF(Table33[[#This Row],[Category]]="Service Projects Donation",Table33[[#This Row],[Account Deposit Amount]]-Table33[[#This Row],[Account Withdrawl Amount]], )</f>
        <v>0</v>
      </c>
      <c r="U210" s="95">
        <f>IF(Table33[[#This Row],[Category]]="Cookie Debt",Table33[[#This Row],[Account Deposit Amount]]-Table33[[#This Row],[Account Withdrawl Amount]], )</f>
        <v>0</v>
      </c>
      <c r="V210" s="95">
        <f>IF(Table33[[#This Row],[Category]]="Other Expense",Table33[[#This Row],[Account Deposit Amount]]-Table33[[#This Row],[Account Withdrawl Amount]], )</f>
        <v>0</v>
      </c>
    </row>
    <row r="211" spans="1:22">
      <c r="A211" s="70"/>
      <c r="B211" s="64"/>
      <c r="C211" s="69"/>
      <c r="D211" s="111"/>
      <c r="E211" s="112"/>
      <c r="F211" s="113"/>
      <c r="G211" s="95">
        <f>$G$210+$E$211-$F$211</f>
        <v>0</v>
      </c>
      <c r="H211" s="70"/>
      <c r="I211" s="95">
        <f>IF(Table33[[#This Row],[Category]]="Fall Product",Table33[[#This Row],[Account Deposit Amount]]-Table33[[#This Row],[Account Withdrawl Amount]], )</f>
        <v>0</v>
      </c>
      <c r="J211" s="95">
        <f>IF(Table33[[#This Row],[Category]]="Cookies",Table33[[#This Row],[Account Deposit Amount]]-Table33[[#This Row],[Account Withdrawl Amount]], )</f>
        <v>0</v>
      </c>
      <c r="K211" s="95">
        <f>IF(Table33[[#This Row],[Category]]="Additional Money Earning Activities",Table33[[#This Row],[Account Deposit Amount]]-Table33[[#This Row],[Account Withdrawl Amount]], )</f>
        <v>0</v>
      </c>
      <c r="L211" s="95">
        <f>IF(Table33[[#This Row],[Category]]="Sponsorships",Table33[[#This Row],[Account Deposit Amount]]-Table33[[#This Row],[Account Withdrawl Amount]], )</f>
        <v>0</v>
      </c>
      <c r="M211" s="95">
        <f>IF(Table33[[#This Row],[Category]]="Troop Dues",Table33[[#This Row],[Account Deposit Amount]]-Table33[[#This Row],[Account Withdrawl Amount]], )</f>
        <v>0</v>
      </c>
      <c r="N211" s="95">
        <f>IF(Table33[[#This Row],[Category]]="Other Income",Table33[[#This Row],[Account Deposit Amount]]-Table33[[#This Row],[Account Withdrawl Amount]], )</f>
        <v>0</v>
      </c>
      <c r="O211" s="95">
        <f>IF(Table33[[#This Row],[Category]]="Registration",Table33[[#This Row],[Account Deposit Amount]]-Table33[[#This Row],[Account Withdrawl Amount]], )</f>
        <v>0</v>
      </c>
      <c r="P211" s="95">
        <f>IF(Table33[[#This Row],[Category]]="Insignia",Table33[[#This Row],[Account Deposit Amount]]-Table33[[#This Row],[Account Withdrawl Amount]], )</f>
        <v>0</v>
      </c>
      <c r="Q211" s="95">
        <f>IF(Table33[[#This Row],[Category]]="Activities/Program",Table33[[#This Row],[Account Deposit Amount]]-Table33[[#This Row],[Account Withdrawl Amount]], )</f>
        <v>0</v>
      </c>
      <c r="R211" s="95">
        <f>IF(Table33[[#This Row],[Category]]="Travel",Table33[[#This Row],[Account Deposit Amount]]-Table33[[#This Row],[Account Withdrawl Amount]], )</f>
        <v>0</v>
      </c>
      <c r="S211" s="95">
        <f>IF(Table33[[#This Row],[Category]]="Parties Food &amp; Beverages",Table33[[#This Row],[Account Deposit Amount]]-Table33[[#This Row],[Account Withdrawl Amount]], )</f>
        <v>0</v>
      </c>
      <c r="T211" s="95">
        <f>IF(Table33[[#This Row],[Category]]="Service Projects Donation",Table33[[#This Row],[Account Deposit Amount]]-Table33[[#This Row],[Account Withdrawl Amount]], )</f>
        <v>0</v>
      </c>
      <c r="U211" s="95">
        <f>IF(Table33[[#This Row],[Category]]="Cookie Debt",Table33[[#This Row],[Account Deposit Amount]]-Table33[[#This Row],[Account Withdrawl Amount]], )</f>
        <v>0</v>
      </c>
      <c r="V211" s="95">
        <f>IF(Table33[[#This Row],[Category]]="Other Expense",Table33[[#This Row],[Account Deposit Amount]]-Table33[[#This Row],[Account Withdrawl Amount]], )</f>
        <v>0</v>
      </c>
    </row>
    <row r="212" spans="1:22">
      <c r="A212" s="70"/>
      <c r="B212" s="64"/>
      <c r="C212" s="69"/>
      <c r="D212" s="111"/>
      <c r="E212" s="112"/>
      <c r="F212" s="113"/>
      <c r="G212" s="95">
        <f>$G$211+$E$212-$F$212</f>
        <v>0</v>
      </c>
      <c r="H212" s="70"/>
      <c r="I212" s="95">
        <f>IF(Table33[[#This Row],[Category]]="Fall Product",Table33[[#This Row],[Account Deposit Amount]]-Table33[[#This Row],[Account Withdrawl Amount]], )</f>
        <v>0</v>
      </c>
      <c r="J212" s="95">
        <f>IF(Table33[[#This Row],[Category]]="Cookies",Table33[[#This Row],[Account Deposit Amount]]-Table33[[#This Row],[Account Withdrawl Amount]], )</f>
        <v>0</v>
      </c>
      <c r="K212" s="95">
        <f>IF(Table33[[#This Row],[Category]]="Additional Money Earning Activities",Table33[[#This Row],[Account Deposit Amount]]-Table33[[#This Row],[Account Withdrawl Amount]], )</f>
        <v>0</v>
      </c>
      <c r="L212" s="95">
        <f>IF(Table33[[#This Row],[Category]]="Sponsorships",Table33[[#This Row],[Account Deposit Amount]]-Table33[[#This Row],[Account Withdrawl Amount]], )</f>
        <v>0</v>
      </c>
      <c r="M212" s="95">
        <f>IF(Table33[[#This Row],[Category]]="Troop Dues",Table33[[#This Row],[Account Deposit Amount]]-Table33[[#This Row],[Account Withdrawl Amount]], )</f>
        <v>0</v>
      </c>
      <c r="N212" s="95">
        <f>IF(Table33[[#This Row],[Category]]="Other Income",Table33[[#This Row],[Account Deposit Amount]]-Table33[[#This Row],[Account Withdrawl Amount]], )</f>
        <v>0</v>
      </c>
      <c r="O212" s="95">
        <f>IF(Table33[[#This Row],[Category]]="Registration",Table33[[#This Row],[Account Deposit Amount]]-Table33[[#This Row],[Account Withdrawl Amount]], )</f>
        <v>0</v>
      </c>
      <c r="P212" s="95">
        <f>IF(Table33[[#This Row],[Category]]="Insignia",Table33[[#This Row],[Account Deposit Amount]]-Table33[[#This Row],[Account Withdrawl Amount]], )</f>
        <v>0</v>
      </c>
      <c r="Q212" s="95">
        <f>IF(Table33[[#This Row],[Category]]="Activities/Program",Table33[[#This Row],[Account Deposit Amount]]-Table33[[#This Row],[Account Withdrawl Amount]], )</f>
        <v>0</v>
      </c>
      <c r="R212" s="95">
        <f>IF(Table33[[#This Row],[Category]]="Travel",Table33[[#This Row],[Account Deposit Amount]]-Table33[[#This Row],[Account Withdrawl Amount]], )</f>
        <v>0</v>
      </c>
      <c r="S212" s="95">
        <f>IF(Table33[[#This Row],[Category]]="Parties Food &amp; Beverages",Table33[[#This Row],[Account Deposit Amount]]-Table33[[#This Row],[Account Withdrawl Amount]], )</f>
        <v>0</v>
      </c>
      <c r="T212" s="95">
        <f>IF(Table33[[#This Row],[Category]]="Service Projects Donation",Table33[[#This Row],[Account Deposit Amount]]-Table33[[#This Row],[Account Withdrawl Amount]], )</f>
        <v>0</v>
      </c>
      <c r="U212" s="95">
        <f>IF(Table33[[#This Row],[Category]]="Cookie Debt",Table33[[#This Row],[Account Deposit Amount]]-Table33[[#This Row],[Account Withdrawl Amount]], )</f>
        <v>0</v>
      </c>
      <c r="V212" s="95">
        <f>IF(Table33[[#This Row],[Category]]="Other Expense",Table33[[#This Row],[Account Deposit Amount]]-Table33[[#This Row],[Account Withdrawl Amount]], )</f>
        <v>0</v>
      </c>
    </row>
    <row r="213" spans="1:22">
      <c r="A213" s="70"/>
      <c r="B213" s="64"/>
      <c r="C213" s="69"/>
      <c r="D213" s="111"/>
      <c r="E213" s="112"/>
      <c r="F213" s="113"/>
      <c r="G213" s="95">
        <f>$G$212+$E$213-$F$213</f>
        <v>0</v>
      </c>
      <c r="H213" s="70"/>
      <c r="I213" s="95">
        <f>IF(Table33[[#This Row],[Category]]="Fall Product",Table33[[#This Row],[Account Deposit Amount]]-Table33[[#This Row],[Account Withdrawl Amount]], )</f>
        <v>0</v>
      </c>
      <c r="J213" s="95">
        <f>IF(Table33[[#This Row],[Category]]="Cookies",Table33[[#This Row],[Account Deposit Amount]]-Table33[[#This Row],[Account Withdrawl Amount]], )</f>
        <v>0</v>
      </c>
      <c r="K213" s="95">
        <f>IF(Table33[[#This Row],[Category]]="Additional Money Earning Activities",Table33[[#This Row],[Account Deposit Amount]]-Table33[[#This Row],[Account Withdrawl Amount]], )</f>
        <v>0</v>
      </c>
      <c r="L213" s="95">
        <f>IF(Table33[[#This Row],[Category]]="Sponsorships",Table33[[#This Row],[Account Deposit Amount]]-Table33[[#This Row],[Account Withdrawl Amount]], )</f>
        <v>0</v>
      </c>
      <c r="M213" s="95">
        <f>IF(Table33[[#This Row],[Category]]="Troop Dues",Table33[[#This Row],[Account Deposit Amount]]-Table33[[#This Row],[Account Withdrawl Amount]], )</f>
        <v>0</v>
      </c>
      <c r="N213" s="95">
        <f>IF(Table33[[#This Row],[Category]]="Other Income",Table33[[#This Row],[Account Deposit Amount]]-Table33[[#This Row],[Account Withdrawl Amount]], )</f>
        <v>0</v>
      </c>
      <c r="O213" s="95">
        <f>IF(Table33[[#This Row],[Category]]="Registration",Table33[[#This Row],[Account Deposit Amount]]-Table33[[#This Row],[Account Withdrawl Amount]], )</f>
        <v>0</v>
      </c>
      <c r="P213" s="95">
        <f>IF(Table33[[#This Row],[Category]]="Insignia",Table33[[#This Row],[Account Deposit Amount]]-Table33[[#This Row],[Account Withdrawl Amount]], )</f>
        <v>0</v>
      </c>
      <c r="Q213" s="95">
        <f>IF(Table33[[#This Row],[Category]]="Activities/Program",Table33[[#This Row],[Account Deposit Amount]]-Table33[[#This Row],[Account Withdrawl Amount]], )</f>
        <v>0</v>
      </c>
      <c r="R213" s="95">
        <f>IF(Table33[[#This Row],[Category]]="Travel",Table33[[#This Row],[Account Deposit Amount]]-Table33[[#This Row],[Account Withdrawl Amount]], )</f>
        <v>0</v>
      </c>
      <c r="S213" s="95">
        <f>IF(Table33[[#This Row],[Category]]="Parties Food &amp; Beverages",Table33[[#This Row],[Account Deposit Amount]]-Table33[[#This Row],[Account Withdrawl Amount]], )</f>
        <v>0</v>
      </c>
      <c r="T213" s="95">
        <f>IF(Table33[[#This Row],[Category]]="Service Projects Donation",Table33[[#This Row],[Account Deposit Amount]]-Table33[[#This Row],[Account Withdrawl Amount]], )</f>
        <v>0</v>
      </c>
      <c r="U213" s="95">
        <f>IF(Table33[[#This Row],[Category]]="Cookie Debt",Table33[[#This Row],[Account Deposit Amount]]-Table33[[#This Row],[Account Withdrawl Amount]], )</f>
        <v>0</v>
      </c>
      <c r="V213" s="95">
        <f>IF(Table33[[#This Row],[Category]]="Other Expense",Table33[[#This Row],[Account Deposit Amount]]-Table33[[#This Row],[Account Withdrawl Amount]], )</f>
        <v>0</v>
      </c>
    </row>
    <row r="214" spans="1:22">
      <c r="A214" s="70"/>
      <c r="B214" s="64"/>
      <c r="C214" s="69"/>
      <c r="D214" s="111"/>
      <c r="E214" s="112"/>
      <c r="F214" s="113"/>
      <c r="G214" s="95">
        <f>$G$213+$E$214-$F$214</f>
        <v>0</v>
      </c>
      <c r="H214" s="70"/>
      <c r="I214" s="95">
        <f>IF(Table33[[#This Row],[Category]]="Fall Product",Table33[[#This Row],[Account Deposit Amount]]-Table33[[#This Row],[Account Withdrawl Amount]], )</f>
        <v>0</v>
      </c>
      <c r="J214" s="95">
        <f>IF(Table33[[#This Row],[Category]]="Cookies",Table33[[#This Row],[Account Deposit Amount]]-Table33[[#This Row],[Account Withdrawl Amount]], )</f>
        <v>0</v>
      </c>
      <c r="K214" s="95">
        <f>IF(Table33[[#This Row],[Category]]="Additional Money Earning Activities",Table33[[#This Row],[Account Deposit Amount]]-Table33[[#This Row],[Account Withdrawl Amount]], )</f>
        <v>0</v>
      </c>
      <c r="L214" s="95">
        <f>IF(Table33[[#This Row],[Category]]="Sponsorships",Table33[[#This Row],[Account Deposit Amount]]-Table33[[#This Row],[Account Withdrawl Amount]], )</f>
        <v>0</v>
      </c>
      <c r="M214" s="95">
        <f>IF(Table33[[#This Row],[Category]]="Troop Dues",Table33[[#This Row],[Account Deposit Amount]]-Table33[[#This Row],[Account Withdrawl Amount]], )</f>
        <v>0</v>
      </c>
      <c r="N214" s="95">
        <f>IF(Table33[[#This Row],[Category]]="Other Income",Table33[[#This Row],[Account Deposit Amount]]-Table33[[#This Row],[Account Withdrawl Amount]], )</f>
        <v>0</v>
      </c>
      <c r="O214" s="95">
        <f>IF(Table33[[#This Row],[Category]]="Registration",Table33[[#This Row],[Account Deposit Amount]]-Table33[[#This Row],[Account Withdrawl Amount]], )</f>
        <v>0</v>
      </c>
      <c r="P214" s="95">
        <f>IF(Table33[[#This Row],[Category]]="Insignia",Table33[[#This Row],[Account Deposit Amount]]-Table33[[#This Row],[Account Withdrawl Amount]], )</f>
        <v>0</v>
      </c>
      <c r="Q214" s="95">
        <f>IF(Table33[[#This Row],[Category]]="Activities/Program",Table33[[#This Row],[Account Deposit Amount]]-Table33[[#This Row],[Account Withdrawl Amount]], )</f>
        <v>0</v>
      </c>
      <c r="R214" s="95">
        <f>IF(Table33[[#This Row],[Category]]="Travel",Table33[[#This Row],[Account Deposit Amount]]-Table33[[#This Row],[Account Withdrawl Amount]], )</f>
        <v>0</v>
      </c>
      <c r="S214" s="95">
        <f>IF(Table33[[#This Row],[Category]]="Parties Food &amp; Beverages",Table33[[#This Row],[Account Deposit Amount]]-Table33[[#This Row],[Account Withdrawl Amount]], )</f>
        <v>0</v>
      </c>
      <c r="T214" s="95">
        <f>IF(Table33[[#This Row],[Category]]="Service Projects Donation",Table33[[#This Row],[Account Deposit Amount]]-Table33[[#This Row],[Account Withdrawl Amount]], )</f>
        <v>0</v>
      </c>
      <c r="U214" s="95">
        <f>IF(Table33[[#This Row],[Category]]="Cookie Debt",Table33[[#This Row],[Account Deposit Amount]]-Table33[[#This Row],[Account Withdrawl Amount]], )</f>
        <v>0</v>
      </c>
      <c r="V214" s="95">
        <f>IF(Table33[[#This Row],[Category]]="Other Expense",Table33[[#This Row],[Account Deposit Amount]]-Table33[[#This Row],[Account Withdrawl Amount]], )</f>
        <v>0</v>
      </c>
    </row>
    <row r="215" spans="1:22">
      <c r="A215" s="70"/>
      <c r="B215" s="64"/>
      <c r="C215" s="69"/>
      <c r="D215" s="111"/>
      <c r="E215" s="112"/>
      <c r="F215" s="113"/>
      <c r="G215" s="95">
        <f>$G$214+$E$215-$F$215</f>
        <v>0</v>
      </c>
      <c r="H215" s="70"/>
      <c r="I215" s="95">
        <f>IF(Table33[[#This Row],[Category]]="Fall Product",Table33[[#This Row],[Account Deposit Amount]]-Table33[[#This Row],[Account Withdrawl Amount]], )</f>
        <v>0</v>
      </c>
      <c r="J215" s="95">
        <f>IF(Table33[[#This Row],[Category]]="Cookies",Table33[[#This Row],[Account Deposit Amount]]-Table33[[#This Row],[Account Withdrawl Amount]], )</f>
        <v>0</v>
      </c>
      <c r="K215" s="95">
        <f>IF(Table33[[#This Row],[Category]]="Additional Money Earning Activities",Table33[[#This Row],[Account Deposit Amount]]-Table33[[#This Row],[Account Withdrawl Amount]], )</f>
        <v>0</v>
      </c>
      <c r="L215" s="95">
        <f>IF(Table33[[#This Row],[Category]]="Sponsorships",Table33[[#This Row],[Account Deposit Amount]]-Table33[[#This Row],[Account Withdrawl Amount]], )</f>
        <v>0</v>
      </c>
      <c r="M215" s="95">
        <f>IF(Table33[[#This Row],[Category]]="Troop Dues",Table33[[#This Row],[Account Deposit Amount]]-Table33[[#This Row],[Account Withdrawl Amount]], )</f>
        <v>0</v>
      </c>
      <c r="N215" s="95">
        <f>IF(Table33[[#This Row],[Category]]="Other Income",Table33[[#This Row],[Account Deposit Amount]]-Table33[[#This Row],[Account Withdrawl Amount]], )</f>
        <v>0</v>
      </c>
      <c r="O215" s="95">
        <f>IF(Table33[[#This Row],[Category]]="Registration",Table33[[#This Row],[Account Deposit Amount]]-Table33[[#This Row],[Account Withdrawl Amount]], )</f>
        <v>0</v>
      </c>
      <c r="P215" s="95">
        <f>IF(Table33[[#This Row],[Category]]="Insignia",Table33[[#This Row],[Account Deposit Amount]]-Table33[[#This Row],[Account Withdrawl Amount]], )</f>
        <v>0</v>
      </c>
      <c r="Q215" s="95">
        <f>IF(Table33[[#This Row],[Category]]="Activities/Program",Table33[[#This Row],[Account Deposit Amount]]-Table33[[#This Row],[Account Withdrawl Amount]], )</f>
        <v>0</v>
      </c>
      <c r="R215" s="95">
        <f>IF(Table33[[#This Row],[Category]]="Travel",Table33[[#This Row],[Account Deposit Amount]]-Table33[[#This Row],[Account Withdrawl Amount]], )</f>
        <v>0</v>
      </c>
      <c r="S215" s="95">
        <f>IF(Table33[[#This Row],[Category]]="Parties Food &amp; Beverages",Table33[[#This Row],[Account Deposit Amount]]-Table33[[#This Row],[Account Withdrawl Amount]], )</f>
        <v>0</v>
      </c>
      <c r="T215" s="95">
        <f>IF(Table33[[#This Row],[Category]]="Service Projects Donation",Table33[[#This Row],[Account Deposit Amount]]-Table33[[#This Row],[Account Withdrawl Amount]], )</f>
        <v>0</v>
      </c>
      <c r="U215" s="95">
        <f>IF(Table33[[#This Row],[Category]]="Cookie Debt",Table33[[#This Row],[Account Deposit Amount]]-Table33[[#This Row],[Account Withdrawl Amount]], )</f>
        <v>0</v>
      </c>
      <c r="V215" s="95">
        <f>IF(Table33[[#This Row],[Category]]="Other Expense",Table33[[#This Row],[Account Deposit Amount]]-Table33[[#This Row],[Account Withdrawl Amount]], )</f>
        <v>0</v>
      </c>
    </row>
    <row r="216" spans="1:22">
      <c r="A216" s="70"/>
      <c r="B216" s="64"/>
      <c r="C216" s="69"/>
      <c r="D216" s="111"/>
      <c r="E216" s="112"/>
      <c r="F216" s="113"/>
      <c r="G216" s="95">
        <f>$G$215+$E$216-$F$216</f>
        <v>0</v>
      </c>
      <c r="H216" s="70"/>
      <c r="I216" s="95">
        <f>IF(Table33[[#This Row],[Category]]="Fall Product",Table33[[#This Row],[Account Deposit Amount]]-Table33[[#This Row],[Account Withdrawl Amount]], )</f>
        <v>0</v>
      </c>
      <c r="J216" s="95">
        <f>IF(Table33[[#This Row],[Category]]="Cookies",Table33[[#This Row],[Account Deposit Amount]]-Table33[[#This Row],[Account Withdrawl Amount]], )</f>
        <v>0</v>
      </c>
      <c r="K216" s="95">
        <f>IF(Table33[[#This Row],[Category]]="Additional Money Earning Activities",Table33[[#This Row],[Account Deposit Amount]]-Table33[[#This Row],[Account Withdrawl Amount]], )</f>
        <v>0</v>
      </c>
      <c r="L216" s="95">
        <f>IF(Table33[[#This Row],[Category]]="Sponsorships",Table33[[#This Row],[Account Deposit Amount]]-Table33[[#This Row],[Account Withdrawl Amount]], )</f>
        <v>0</v>
      </c>
      <c r="M216" s="95">
        <f>IF(Table33[[#This Row],[Category]]="Troop Dues",Table33[[#This Row],[Account Deposit Amount]]-Table33[[#This Row],[Account Withdrawl Amount]], )</f>
        <v>0</v>
      </c>
      <c r="N216" s="95">
        <f>IF(Table33[[#This Row],[Category]]="Other Income",Table33[[#This Row],[Account Deposit Amount]]-Table33[[#This Row],[Account Withdrawl Amount]], )</f>
        <v>0</v>
      </c>
      <c r="O216" s="95">
        <f>IF(Table33[[#This Row],[Category]]="Registration",Table33[[#This Row],[Account Deposit Amount]]-Table33[[#This Row],[Account Withdrawl Amount]], )</f>
        <v>0</v>
      </c>
      <c r="P216" s="95">
        <f>IF(Table33[[#This Row],[Category]]="Insignia",Table33[[#This Row],[Account Deposit Amount]]-Table33[[#This Row],[Account Withdrawl Amount]], )</f>
        <v>0</v>
      </c>
      <c r="Q216" s="95">
        <f>IF(Table33[[#This Row],[Category]]="Activities/Program",Table33[[#This Row],[Account Deposit Amount]]-Table33[[#This Row],[Account Withdrawl Amount]], )</f>
        <v>0</v>
      </c>
      <c r="R216" s="95">
        <f>IF(Table33[[#This Row],[Category]]="Travel",Table33[[#This Row],[Account Deposit Amount]]-Table33[[#This Row],[Account Withdrawl Amount]], )</f>
        <v>0</v>
      </c>
      <c r="S216" s="95">
        <f>IF(Table33[[#This Row],[Category]]="Parties Food &amp; Beverages",Table33[[#This Row],[Account Deposit Amount]]-Table33[[#This Row],[Account Withdrawl Amount]], )</f>
        <v>0</v>
      </c>
      <c r="T216" s="95">
        <f>IF(Table33[[#This Row],[Category]]="Service Projects Donation",Table33[[#This Row],[Account Deposit Amount]]-Table33[[#This Row],[Account Withdrawl Amount]], )</f>
        <v>0</v>
      </c>
      <c r="U216" s="95">
        <f>IF(Table33[[#This Row],[Category]]="Cookie Debt",Table33[[#This Row],[Account Deposit Amount]]-Table33[[#This Row],[Account Withdrawl Amount]], )</f>
        <v>0</v>
      </c>
      <c r="V216" s="95">
        <f>IF(Table33[[#This Row],[Category]]="Other Expense",Table33[[#This Row],[Account Deposit Amount]]-Table33[[#This Row],[Account Withdrawl Amount]], )</f>
        <v>0</v>
      </c>
    </row>
    <row r="217" spans="1:22">
      <c r="A217" s="70"/>
      <c r="B217" s="64"/>
      <c r="C217" s="69"/>
      <c r="D217" s="111"/>
      <c r="E217" s="112"/>
      <c r="F217" s="113"/>
      <c r="G217" s="95">
        <f>$G$216+$E$217-$F$217</f>
        <v>0</v>
      </c>
      <c r="H217" s="70"/>
      <c r="I217" s="95">
        <f>IF(Table33[[#This Row],[Category]]="Fall Product",Table33[[#This Row],[Account Deposit Amount]]-Table33[[#This Row],[Account Withdrawl Amount]], )</f>
        <v>0</v>
      </c>
      <c r="J217" s="95">
        <f>IF(Table33[[#This Row],[Category]]="Cookies",Table33[[#This Row],[Account Deposit Amount]]-Table33[[#This Row],[Account Withdrawl Amount]], )</f>
        <v>0</v>
      </c>
      <c r="K217" s="95">
        <f>IF(Table33[[#This Row],[Category]]="Additional Money Earning Activities",Table33[[#This Row],[Account Deposit Amount]]-Table33[[#This Row],[Account Withdrawl Amount]], )</f>
        <v>0</v>
      </c>
      <c r="L217" s="95">
        <f>IF(Table33[[#This Row],[Category]]="Sponsorships",Table33[[#This Row],[Account Deposit Amount]]-Table33[[#This Row],[Account Withdrawl Amount]], )</f>
        <v>0</v>
      </c>
      <c r="M217" s="95">
        <f>IF(Table33[[#This Row],[Category]]="Troop Dues",Table33[[#This Row],[Account Deposit Amount]]-Table33[[#This Row],[Account Withdrawl Amount]], )</f>
        <v>0</v>
      </c>
      <c r="N217" s="95">
        <f>IF(Table33[[#This Row],[Category]]="Other Income",Table33[[#This Row],[Account Deposit Amount]]-Table33[[#This Row],[Account Withdrawl Amount]], )</f>
        <v>0</v>
      </c>
      <c r="O217" s="95">
        <f>IF(Table33[[#This Row],[Category]]="Registration",Table33[[#This Row],[Account Deposit Amount]]-Table33[[#This Row],[Account Withdrawl Amount]], )</f>
        <v>0</v>
      </c>
      <c r="P217" s="95">
        <f>IF(Table33[[#This Row],[Category]]="Insignia",Table33[[#This Row],[Account Deposit Amount]]-Table33[[#This Row],[Account Withdrawl Amount]], )</f>
        <v>0</v>
      </c>
      <c r="Q217" s="95">
        <f>IF(Table33[[#This Row],[Category]]="Activities/Program",Table33[[#This Row],[Account Deposit Amount]]-Table33[[#This Row],[Account Withdrawl Amount]], )</f>
        <v>0</v>
      </c>
      <c r="R217" s="95">
        <f>IF(Table33[[#This Row],[Category]]="Travel",Table33[[#This Row],[Account Deposit Amount]]-Table33[[#This Row],[Account Withdrawl Amount]], )</f>
        <v>0</v>
      </c>
      <c r="S217" s="95">
        <f>IF(Table33[[#This Row],[Category]]="Parties Food &amp; Beverages",Table33[[#This Row],[Account Deposit Amount]]-Table33[[#This Row],[Account Withdrawl Amount]], )</f>
        <v>0</v>
      </c>
      <c r="T217" s="95">
        <f>IF(Table33[[#This Row],[Category]]="Service Projects Donation",Table33[[#This Row],[Account Deposit Amount]]-Table33[[#This Row],[Account Withdrawl Amount]], )</f>
        <v>0</v>
      </c>
      <c r="U217" s="95">
        <f>IF(Table33[[#This Row],[Category]]="Cookie Debt",Table33[[#This Row],[Account Deposit Amount]]-Table33[[#This Row],[Account Withdrawl Amount]], )</f>
        <v>0</v>
      </c>
      <c r="V217" s="95">
        <f>IF(Table33[[#This Row],[Category]]="Other Expense",Table33[[#This Row],[Account Deposit Amount]]-Table33[[#This Row],[Account Withdrawl Amount]], )</f>
        <v>0</v>
      </c>
    </row>
    <row r="218" spans="1:22">
      <c r="A218" s="70"/>
      <c r="B218" s="64"/>
      <c r="C218" s="69"/>
      <c r="D218" s="111"/>
      <c r="E218" s="112"/>
      <c r="F218" s="113"/>
      <c r="G218" s="95">
        <f>$G$217+$E$218-$F$218</f>
        <v>0</v>
      </c>
      <c r="H218" s="70"/>
      <c r="I218" s="95">
        <f>IF(Table33[[#This Row],[Category]]="Fall Product",Table33[[#This Row],[Account Deposit Amount]]-Table33[[#This Row],[Account Withdrawl Amount]], )</f>
        <v>0</v>
      </c>
      <c r="J218" s="95">
        <f>IF(Table33[[#This Row],[Category]]="Cookies",Table33[[#This Row],[Account Deposit Amount]]-Table33[[#This Row],[Account Withdrawl Amount]], )</f>
        <v>0</v>
      </c>
      <c r="K218" s="95">
        <f>IF(Table33[[#This Row],[Category]]="Additional Money Earning Activities",Table33[[#This Row],[Account Deposit Amount]]-Table33[[#This Row],[Account Withdrawl Amount]], )</f>
        <v>0</v>
      </c>
      <c r="L218" s="95">
        <f>IF(Table33[[#This Row],[Category]]="Sponsorships",Table33[[#This Row],[Account Deposit Amount]]-Table33[[#This Row],[Account Withdrawl Amount]], )</f>
        <v>0</v>
      </c>
      <c r="M218" s="95">
        <f>IF(Table33[[#This Row],[Category]]="Troop Dues",Table33[[#This Row],[Account Deposit Amount]]-Table33[[#This Row],[Account Withdrawl Amount]], )</f>
        <v>0</v>
      </c>
      <c r="N218" s="95">
        <f>IF(Table33[[#This Row],[Category]]="Other Income",Table33[[#This Row],[Account Deposit Amount]]-Table33[[#This Row],[Account Withdrawl Amount]], )</f>
        <v>0</v>
      </c>
      <c r="O218" s="95">
        <f>IF(Table33[[#This Row],[Category]]="Registration",Table33[[#This Row],[Account Deposit Amount]]-Table33[[#This Row],[Account Withdrawl Amount]], )</f>
        <v>0</v>
      </c>
      <c r="P218" s="95">
        <f>IF(Table33[[#This Row],[Category]]="Insignia",Table33[[#This Row],[Account Deposit Amount]]-Table33[[#This Row],[Account Withdrawl Amount]], )</f>
        <v>0</v>
      </c>
      <c r="Q218" s="95">
        <f>IF(Table33[[#This Row],[Category]]="Activities/Program",Table33[[#This Row],[Account Deposit Amount]]-Table33[[#This Row],[Account Withdrawl Amount]], )</f>
        <v>0</v>
      </c>
      <c r="R218" s="95">
        <f>IF(Table33[[#This Row],[Category]]="Travel",Table33[[#This Row],[Account Deposit Amount]]-Table33[[#This Row],[Account Withdrawl Amount]], )</f>
        <v>0</v>
      </c>
      <c r="S218" s="95">
        <f>IF(Table33[[#This Row],[Category]]="Parties Food &amp; Beverages",Table33[[#This Row],[Account Deposit Amount]]-Table33[[#This Row],[Account Withdrawl Amount]], )</f>
        <v>0</v>
      </c>
      <c r="T218" s="95">
        <f>IF(Table33[[#This Row],[Category]]="Service Projects Donation",Table33[[#This Row],[Account Deposit Amount]]-Table33[[#This Row],[Account Withdrawl Amount]], )</f>
        <v>0</v>
      </c>
      <c r="U218" s="95">
        <f>IF(Table33[[#This Row],[Category]]="Cookie Debt",Table33[[#This Row],[Account Deposit Amount]]-Table33[[#This Row],[Account Withdrawl Amount]], )</f>
        <v>0</v>
      </c>
      <c r="V218" s="95">
        <f>IF(Table33[[#This Row],[Category]]="Other Expense",Table33[[#This Row],[Account Deposit Amount]]-Table33[[#This Row],[Account Withdrawl Amount]], )</f>
        <v>0</v>
      </c>
    </row>
    <row r="219" spans="1:22">
      <c r="A219" s="70"/>
      <c r="B219" s="64"/>
      <c r="C219" s="69"/>
      <c r="D219" s="111"/>
      <c r="E219" s="112"/>
      <c r="F219" s="113"/>
      <c r="G219" s="95">
        <f>$G$218+$E$219-$F$219</f>
        <v>0</v>
      </c>
      <c r="H219" s="70"/>
      <c r="I219" s="95">
        <f>IF(Table33[[#This Row],[Category]]="Fall Product",Table33[[#This Row],[Account Deposit Amount]]-Table33[[#This Row],[Account Withdrawl Amount]], )</f>
        <v>0</v>
      </c>
      <c r="J219" s="95">
        <f>IF(Table33[[#This Row],[Category]]="Cookies",Table33[[#This Row],[Account Deposit Amount]]-Table33[[#This Row],[Account Withdrawl Amount]], )</f>
        <v>0</v>
      </c>
      <c r="K219" s="95">
        <f>IF(Table33[[#This Row],[Category]]="Additional Money Earning Activities",Table33[[#This Row],[Account Deposit Amount]]-Table33[[#This Row],[Account Withdrawl Amount]], )</f>
        <v>0</v>
      </c>
      <c r="L219" s="95">
        <f>IF(Table33[[#This Row],[Category]]="Sponsorships",Table33[[#This Row],[Account Deposit Amount]]-Table33[[#This Row],[Account Withdrawl Amount]], )</f>
        <v>0</v>
      </c>
      <c r="M219" s="95">
        <f>IF(Table33[[#This Row],[Category]]="Troop Dues",Table33[[#This Row],[Account Deposit Amount]]-Table33[[#This Row],[Account Withdrawl Amount]], )</f>
        <v>0</v>
      </c>
      <c r="N219" s="95">
        <f>IF(Table33[[#This Row],[Category]]="Other Income",Table33[[#This Row],[Account Deposit Amount]]-Table33[[#This Row],[Account Withdrawl Amount]], )</f>
        <v>0</v>
      </c>
      <c r="O219" s="95">
        <f>IF(Table33[[#This Row],[Category]]="Registration",Table33[[#This Row],[Account Deposit Amount]]-Table33[[#This Row],[Account Withdrawl Amount]], )</f>
        <v>0</v>
      </c>
      <c r="P219" s="95">
        <f>IF(Table33[[#This Row],[Category]]="Insignia",Table33[[#This Row],[Account Deposit Amount]]-Table33[[#This Row],[Account Withdrawl Amount]], )</f>
        <v>0</v>
      </c>
      <c r="Q219" s="95">
        <f>IF(Table33[[#This Row],[Category]]="Activities/Program",Table33[[#This Row],[Account Deposit Amount]]-Table33[[#This Row],[Account Withdrawl Amount]], )</f>
        <v>0</v>
      </c>
      <c r="R219" s="95">
        <f>IF(Table33[[#This Row],[Category]]="Travel",Table33[[#This Row],[Account Deposit Amount]]-Table33[[#This Row],[Account Withdrawl Amount]], )</f>
        <v>0</v>
      </c>
      <c r="S219" s="95">
        <f>IF(Table33[[#This Row],[Category]]="Parties Food &amp; Beverages",Table33[[#This Row],[Account Deposit Amount]]-Table33[[#This Row],[Account Withdrawl Amount]], )</f>
        <v>0</v>
      </c>
      <c r="T219" s="95">
        <f>IF(Table33[[#This Row],[Category]]="Service Projects Donation",Table33[[#This Row],[Account Deposit Amount]]-Table33[[#This Row],[Account Withdrawl Amount]], )</f>
        <v>0</v>
      </c>
      <c r="U219" s="95">
        <f>IF(Table33[[#This Row],[Category]]="Cookie Debt",Table33[[#This Row],[Account Deposit Amount]]-Table33[[#This Row],[Account Withdrawl Amount]], )</f>
        <v>0</v>
      </c>
      <c r="V219" s="95">
        <f>IF(Table33[[#This Row],[Category]]="Other Expense",Table33[[#This Row],[Account Deposit Amount]]-Table33[[#This Row],[Account Withdrawl Amount]], )</f>
        <v>0</v>
      </c>
    </row>
    <row r="220" spans="1:22">
      <c r="A220" s="70"/>
      <c r="B220" s="64"/>
      <c r="C220" s="69"/>
      <c r="D220" s="111"/>
      <c r="E220" s="112"/>
      <c r="F220" s="113"/>
      <c r="G220" s="95">
        <f>$G$219+$E$220-$F$220</f>
        <v>0</v>
      </c>
      <c r="H220" s="70"/>
      <c r="I220" s="95">
        <f>IF(Table33[[#This Row],[Category]]="Fall Product",Table33[[#This Row],[Account Deposit Amount]]-Table33[[#This Row],[Account Withdrawl Amount]], )</f>
        <v>0</v>
      </c>
      <c r="J220" s="95">
        <f>IF(Table33[[#This Row],[Category]]="Cookies",Table33[[#This Row],[Account Deposit Amount]]-Table33[[#This Row],[Account Withdrawl Amount]], )</f>
        <v>0</v>
      </c>
      <c r="K220" s="95">
        <f>IF(Table33[[#This Row],[Category]]="Additional Money Earning Activities",Table33[[#This Row],[Account Deposit Amount]]-Table33[[#This Row],[Account Withdrawl Amount]], )</f>
        <v>0</v>
      </c>
      <c r="L220" s="95">
        <f>IF(Table33[[#This Row],[Category]]="Sponsorships",Table33[[#This Row],[Account Deposit Amount]]-Table33[[#This Row],[Account Withdrawl Amount]], )</f>
        <v>0</v>
      </c>
      <c r="M220" s="95">
        <f>IF(Table33[[#This Row],[Category]]="Troop Dues",Table33[[#This Row],[Account Deposit Amount]]-Table33[[#This Row],[Account Withdrawl Amount]], )</f>
        <v>0</v>
      </c>
      <c r="N220" s="95">
        <f>IF(Table33[[#This Row],[Category]]="Other Income",Table33[[#This Row],[Account Deposit Amount]]-Table33[[#This Row],[Account Withdrawl Amount]], )</f>
        <v>0</v>
      </c>
      <c r="O220" s="95">
        <f>IF(Table33[[#This Row],[Category]]="Registration",Table33[[#This Row],[Account Deposit Amount]]-Table33[[#This Row],[Account Withdrawl Amount]], )</f>
        <v>0</v>
      </c>
      <c r="P220" s="95">
        <f>IF(Table33[[#This Row],[Category]]="Insignia",Table33[[#This Row],[Account Deposit Amount]]-Table33[[#This Row],[Account Withdrawl Amount]], )</f>
        <v>0</v>
      </c>
      <c r="Q220" s="95">
        <f>IF(Table33[[#This Row],[Category]]="Activities/Program",Table33[[#This Row],[Account Deposit Amount]]-Table33[[#This Row],[Account Withdrawl Amount]], )</f>
        <v>0</v>
      </c>
      <c r="R220" s="95">
        <f>IF(Table33[[#This Row],[Category]]="Travel",Table33[[#This Row],[Account Deposit Amount]]-Table33[[#This Row],[Account Withdrawl Amount]], )</f>
        <v>0</v>
      </c>
      <c r="S220" s="95">
        <f>IF(Table33[[#This Row],[Category]]="Parties Food &amp; Beverages",Table33[[#This Row],[Account Deposit Amount]]-Table33[[#This Row],[Account Withdrawl Amount]], )</f>
        <v>0</v>
      </c>
      <c r="T220" s="95">
        <f>IF(Table33[[#This Row],[Category]]="Service Projects Donation",Table33[[#This Row],[Account Deposit Amount]]-Table33[[#This Row],[Account Withdrawl Amount]], )</f>
        <v>0</v>
      </c>
      <c r="U220" s="95">
        <f>IF(Table33[[#This Row],[Category]]="Cookie Debt",Table33[[#This Row],[Account Deposit Amount]]-Table33[[#This Row],[Account Withdrawl Amount]], )</f>
        <v>0</v>
      </c>
      <c r="V220" s="95">
        <f>IF(Table33[[#This Row],[Category]]="Other Expense",Table33[[#This Row],[Account Deposit Amount]]-Table33[[#This Row],[Account Withdrawl Amount]], )</f>
        <v>0</v>
      </c>
    </row>
    <row r="221" spans="1:22">
      <c r="A221" s="70"/>
      <c r="B221" s="64"/>
      <c r="C221" s="69"/>
      <c r="D221" s="111"/>
      <c r="E221" s="112"/>
      <c r="F221" s="113"/>
      <c r="G221" s="95">
        <f>$G$220+$E$221-$F$221</f>
        <v>0</v>
      </c>
      <c r="H221" s="70"/>
      <c r="I221" s="95">
        <f>IF(Table33[[#This Row],[Category]]="Fall Product",Table33[[#This Row],[Account Deposit Amount]]-Table33[[#This Row],[Account Withdrawl Amount]], )</f>
        <v>0</v>
      </c>
      <c r="J221" s="95">
        <f>IF(Table33[[#This Row],[Category]]="Cookies",Table33[[#This Row],[Account Deposit Amount]]-Table33[[#This Row],[Account Withdrawl Amount]], )</f>
        <v>0</v>
      </c>
      <c r="K221" s="95">
        <f>IF(Table33[[#This Row],[Category]]="Additional Money Earning Activities",Table33[[#This Row],[Account Deposit Amount]]-Table33[[#This Row],[Account Withdrawl Amount]], )</f>
        <v>0</v>
      </c>
      <c r="L221" s="95">
        <f>IF(Table33[[#This Row],[Category]]="Sponsorships",Table33[[#This Row],[Account Deposit Amount]]-Table33[[#This Row],[Account Withdrawl Amount]], )</f>
        <v>0</v>
      </c>
      <c r="M221" s="95">
        <f>IF(Table33[[#This Row],[Category]]="Troop Dues",Table33[[#This Row],[Account Deposit Amount]]-Table33[[#This Row],[Account Withdrawl Amount]], )</f>
        <v>0</v>
      </c>
      <c r="N221" s="95">
        <f>IF(Table33[[#This Row],[Category]]="Other Income",Table33[[#This Row],[Account Deposit Amount]]-Table33[[#This Row],[Account Withdrawl Amount]], )</f>
        <v>0</v>
      </c>
      <c r="O221" s="95">
        <f>IF(Table33[[#This Row],[Category]]="Registration",Table33[[#This Row],[Account Deposit Amount]]-Table33[[#This Row],[Account Withdrawl Amount]], )</f>
        <v>0</v>
      </c>
      <c r="P221" s="95">
        <f>IF(Table33[[#This Row],[Category]]="Insignia",Table33[[#This Row],[Account Deposit Amount]]-Table33[[#This Row],[Account Withdrawl Amount]], )</f>
        <v>0</v>
      </c>
      <c r="Q221" s="95">
        <f>IF(Table33[[#This Row],[Category]]="Activities/Program",Table33[[#This Row],[Account Deposit Amount]]-Table33[[#This Row],[Account Withdrawl Amount]], )</f>
        <v>0</v>
      </c>
      <c r="R221" s="95">
        <f>IF(Table33[[#This Row],[Category]]="Travel",Table33[[#This Row],[Account Deposit Amount]]-Table33[[#This Row],[Account Withdrawl Amount]], )</f>
        <v>0</v>
      </c>
      <c r="S221" s="95">
        <f>IF(Table33[[#This Row],[Category]]="Parties Food &amp; Beverages",Table33[[#This Row],[Account Deposit Amount]]-Table33[[#This Row],[Account Withdrawl Amount]], )</f>
        <v>0</v>
      </c>
      <c r="T221" s="95">
        <f>IF(Table33[[#This Row],[Category]]="Service Projects Donation",Table33[[#This Row],[Account Deposit Amount]]-Table33[[#This Row],[Account Withdrawl Amount]], )</f>
        <v>0</v>
      </c>
      <c r="U221" s="95">
        <f>IF(Table33[[#This Row],[Category]]="Cookie Debt",Table33[[#This Row],[Account Deposit Amount]]-Table33[[#This Row],[Account Withdrawl Amount]], )</f>
        <v>0</v>
      </c>
      <c r="V221" s="95">
        <f>IF(Table33[[#This Row],[Category]]="Other Expense",Table33[[#This Row],[Account Deposit Amount]]-Table33[[#This Row],[Account Withdrawl Amount]], )</f>
        <v>0</v>
      </c>
    </row>
    <row r="222" spans="1:22">
      <c r="A222" s="70"/>
      <c r="B222" s="64"/>
      <c r="C222" s="69"/>
      <c r="D222" s="111"/>
      <c r="E222" s="112"/>
      <c r="F222" s="113"/>
      <c r="G222" s="95">
        <f>$G$221+$E$222-$F$222</f>
        <v>0</v>
      </c>
      <c r="H222" s="70"/>
      <c r="I222" s="95">
        <f>IF(Table33[[#This Row],[Category]]="Fall Product",Table33[[#This Row],[Account Deposit Amount]]-Table33[[#This Row],[Account Withdrawl Amount]], )</f>
        <v>0</v>
      </c>
      <c r="J222" s="95">
        <f>IF(Table33[[#This Row],[Category]]="Cookies",Table33[[#This Row],[Account Deposit Amount]]-Table33[[#This Row],[Account Withdrawl Amount]], )</f>
        <v>0</v>
      </c>
      <c r="K222" s="95">
        <f>IF(Table33[[#This Row],[Category]]="Additional Money Earning Activities",Table33[[#This Row],[Account Deposit Amount]]-Table33[[#This Row],[Account Withdrawl Amount]], )</f>
        <v>0</v>
      </c>
      <c r="L222" s="95">
        <f>IF(Table33[[#This Row],[Category]]="Sponsorships",Table33[[#This Row],[Account Deposit Amount]]-Table33[[#This Row],[Account Withdrawl Amount]], )</f>
        <v>0</v>
      </c>
      <c r="M222" s="95">
        <f>IF(Table33[[#This Row],[Category]]="Troop Dues",Table33[[#This Row],[Account Deposit Amount]]-Table33[[#This Row],[Account Withdrawl Amount]], )</f>
        <v>0</v>
      </c>
      <c r="N222" s="95">
        <f>IF(Table33[[#This Row],[Category]]="Other Income",Table33[[#This Row],[Account Deposit Amount]]-Table33[[#This Row],[Account Withdrawl Amount]], )</f>
        <v>0</v>
      </c>
      <c r="O222" s="95">
        <f>IF(Table33[[#This Row],[Category]]="Registration",Table33[[#This Row],[Account Deposit Amount]]-Table33[[#This Row],[Account Withdrawl Amount]], )</f>
        <v>0</v>
      </c>
      <c r="P222" s="95">
        <f>IF(Table33[[#This Row],[Category]]="Insignia",Table33[[#This Row],[Account Deposit Amount]]-Table33[[#This Row],[Account Withdrawl Amount]], )</f>
        <v>0</v>
      </c>
      <c r="Q222" s="95">
        <f>IF(Table33[[#This Row],[Category]]="Activities/Program",Table33[[#This Row],[Account Deposit Amount]]-Table33[[#This Row],[Account Withdrawl Amount]], )</f>
        <v>0</v>
      </c>
      <c r="R222" s="95">
        <f>IF(Table33[[#This Row],[Category]]="Travel",Table33[[#This Row],[Account Deposit Amount]]-Table33[[#This Row],[Account Withdrawl Amount]], )</f>
        <v>0</v>
      </c>
      <c r="S222" s="95">
        <f>IF(Table33[[#This Row],[Category]]="Parties Food &amp; Beverages",Table33[[#This Row],[Account Deposit Amount]]-Table33[[#This Row],[Account Withdrawl Amount]], )</f>
        <v>0</v>
      </c>
      <c r="T222" s="95">
        <f>IF(Table33[[#This Row],[Category]]="Service Projects Donation",Table33[[#This Row],[Account Deposit Amount]]-Table33[[#This Row],[Account Withdrawl Amount]], )</f>
        <v>0</v>
      </c>
      <c r="U222" s="95">
        <f>IF(Table33[[#This Row],[Category]]="Cookie Debt",Table33[[#This Row],[Account Deposit Amount]]-Table33[[#This Row],[Account Withdrawl Amount]], )</f>
        <v>0</v>
      </c>
      <c r="V222" s="95">
        <f>IF(Table33[[#This Row],[Category]]="Other Expense",Table33[[#This Row],[Account Deposit Amount]]-Table33[[#This Row],[Account Withdrawl Amount]], )</f>
        <v>0</v>
      </c>
    </row>
    <row r="223" spans="1:22">
      <c r="A223" s="70"/>
      <c r="B223" s="64"/>
      <c r="C223" s="69"/>
      <c r="D223" s="111"/>
      <c r="E223" s="112"/>
      <c r="F223" s="113"/>
      <c r="G223" s="95">
        <f>$G$222+$E$223-$F$223</f>
        <v>0</v>
      </c>
      <c r="H223" s="70"/>
      <c r="I223" s="95">
        <f>IF(Table33[[#This Row],[Category]]="Fall Product",Table33[[#This Row],[Account Deposit Amount]]-Table33[[#This Row],[Account Withdrawl Amount]], )</f>
        <v>0</v>
      </c>
      <c r="J223" s="95">
        <f>IF(Table33[[#This Row],[Category]]="Cookies",Table33[[#This Row],[Account Deposit Amount]]-Table33[[#This Row],[Account Withdrawl Amount]], )</f>
        <v>0</v>
      </c>
      <c r="K223" s="95">
        <f>IF(Table33[[#This Row],[Category]]="Additional Money Earning Activities",Table33[[#This Row],[Account Deposit Amount]]-Table33[[#This Row],[Account Withdrawl Amount]], )</f>
        <v>0</v>
      </c>
      <c r="L223" s="95">
        <f>IF(Table33[[#This Row],[Category]]="Sponsorships",Table33[[#This Row],[Account Deposit Amount]]-Table33[[#This Row],[Account Withdrawl Amount]], )</f>
        <v>0</v>
      </c>
      <c r="M223" s="95">
        <f>IF(Table33[[#This Row],[Category]]="Troop Dues",Table33[[#This Row],[Account Deposit Amount]]-Table33[[#This Row],[Account Withdrawl Amount]], )</f>
        <v>0</v>
      </c>
      <c r="N223" s="95">
        <f>IF(Table33[[#This Row],[Category]]="Other Income",Table33[[#This Row],[Account Deposit Amount]]-Table33[[#This Row],[Account Withdrawl Amount]], )</f>
        <v>0</v>
      </c>
      <c r="O223" s="95">
        <f>IF(Table33[[#This Row],[Category]]="Registration",Table33[[#This Row],[Account Deposit Amount]]-Table33[[#This Row],[Account Withdrawl Amount]], )</f>
        <v>0</v>
      </c>
      <c r="P223" s="95">
        <f>IF(Table33[[#This Row],[Category]]="Insignia",Table33[[#This Row],[Account Deposit Amount]]-Table33[[#This Row],[Account Withdrawl Amount]], )</f>
        <v>0</v>
      </c>
      <c r="Q223" s="95">
        <f>IF(Table33[[#This Row],[Category]]="Activities/Program",Table33[[#This Row],[Account Deposit Amount]]-Table33[[#This Row],[Account Withdrawl Amount]], )</f>
        <v>0</v>
      </c>
      <c r="R223" s="95">
        <f>IF(Table33[[#This Row],[Category]]="Travel",Table33[[#This Row],[Account Deposit Amount]]-Table33[[#This Row],[Account Withdrawl Amount]], )</f>
        <v>0</v>
      </c>
      <c r="S223" s="95">
        <f>IF(Table33[[#This Row],[Category]]="Parties Food &amp; Beverages",Table33[[#This Row],[Account Deposit Amount]]-Table33[[#This Row],[Account Withdrawl Amount]], )</f>
        <v>0</v>
      </c>
      <c r="T223" s="95">
        <f>IF(Table33[[#This Row],[Category]]="Service Projects Donation",Table33[[#This Row],[Account Deposit Amount]]-Table33[[#This Row],[Account Withdrawl Amount]], )</f>
        <v>0</v>
      </c>
      <c r="U223" s="95">
        <f>IF(Table33[[#This Row],[Category]]="Cookie Debt",Table33[[#This Row],[Account Deposit Amount]]-Table33[[#This Row],[Account Withdrawl Amount]], )</f>
        <v>0</v>
      </c>
      <c r="V223" s="95">
        <f>IF(Table33[[#This Row],[Category]]="Other Expense",Table33[[#This Row],[Account Deposit Amount]]-Table33[[#This Row],[Account Withdrawl Amount]], )</f>
        <v>0</v>
      </c>
    </row>
    <row r="224" spans="1:22">
      <c r="A224" s="70"/>
      <c r="B224" s="64"/>
      <c r="C224" s="69"/>
      <c r="D224" s="111"/>
      <c r="E224" s="112"/>
      <c r="F224" s="113"/>
      <c r="G224" s="95">
        <f>$G$223+$E$224-$F$224</f>
        <v>0</v>
      </c>
      <c r="H224" s="70"/>
      <c r="I224" s="95">
        <f>IF(Table33[[#This Row],[Category]]="Fall Product",Table33[[#This Row],[Account Deposit Amount]]-Table33[[#This Row],[Account Withdrawl Amount]], )</f>
        <v>0</v>
      </c>
      <c r="J224" s="95">
        <f>IF(Table33[[#This Row],[Category]]="Cookies",Table33[[#This Row],[Account Deposit Amount]]-Table33[[#This Row],[Account Withdrawl Amount]], )</f>
        <v>0</v>
      </c>
      <c r="K224" s="95">
        <f>IF(Table33[[#This Row],[Category]]="Additional Money Earning Activities",Table33[[#This Row],[Account Deposit Amount]]-Table33[[#This Row],[Account Withdrawl Amount]], )</f>
        <v>0</v>
      </c>
      <c r="L224" s="95">
        <f>IF(Table33[[#This Row],[Category]]="Sponsorships",Table33[[#This Row],[Account Deposit Amount]]-Table33[[#This Row],[Account Withdrawl Amount]], )</f>
        <v>0</v>
      </c>
      <c r="M224" s="95">
        <f>IF(Table33[[#This Row],[Category]]="Troop Dues",Table33[[#This Row],[Account Deposit Amount]]-Table33[[#This Row],[Account Withdrawl Amount]], )</f>
        <v>0</v>
      </c>
      <c r="N224" s="95">
        <f>IF(Table33[[#This Row],[Category]]="Other Income",Table33[[#This Row],[Account Deposit Amount]]-Table33[[#This Row],[Account Withdrawl Amount]], )</f>
        <v>0</v>
      </c>
      <c r="O224" s="95">
        <f>IF(Table33[[#This Row],[Category]]="Registration",Table33[[#This Row],[Account Deposit Amount]]-Table33[[#This Row],[Account Withdrawl Amount]], )</f>
        <v>0</v>
      </c>
      <c r="P224" s="95">
        <f>IF(Table33[[#This Row],[Category]]="Insignia",Table33[[#This Row],[Account Deposit Amount]]-Table33[[#This Row],[Account Withdrawl Amount]], )</f>
        <v>0</v>
      </c>
      <c r="Q224" s="95">
        <f>IF(Table33[[#This Row],[Category]]="Activities/Program",Table33[[#This Row],[Account Deposit Amount]]-Table33[[#This Row],[Account Withdrawl Amount]], )</f>
        <v>0</v>
      </c>
      <c r="R224" s="95">
        <f>IF(Table33[[#This Row],[Category]]="Travel",Table33[[#This Row],[Account Deposit Amount]]-Table33[[#This Row],[Account Withdrawl Amount]], )</f>
        <v>0</v>
      </c>
      <c r="S224" s="95">
        <f>IF(Table33[[#This Row],[Category]]="Parties Food &amp; Beverages",Table33[[#This Row],[Account Deposit Amount]]-Table33[[#This Row],[Account Withdrawl Amount]], )</f>
        <v>0</v>
      </c>
      <c r="T224" s="95">
        <f>IF(Table33[[#This Row],[Category]]="Service Projects Donation",Table33[[#This Row],[Account Deposit Amount]]-Table33[[#This Row],[Account Withdrawl Amount]], )</f>
        <v>0</v>
      </c>
      <c r="U224" s="95">
        <f>IF(Table33[[#This Row],[Category]]="Cookie Debt",Table33[[#This Row],[Account Deposit Amount]]-Table33[[#This Row],[Account Withdrawl Amount]], )</f>
        <v>0</v>
      </c>
      <c r="V224" s="95">
        <f>IF(Table33[[#This Row],[Category]]="Other Expense",Table33[[#This Row],[Account Deposit Amount]]-Table33[[#This Row],[Account Withdrawl Amount]], )</f>
        <v>0</v>
      </c>
    </row>
    <row r="225" spans="1:22">
      <c r="A225" s="70"/>
      <c r="B225" s="64"/>
      <c r="C225" s="69"/>
      <c r="D225" s="111"/>
      <c r="E225" s="112"/>
      <c r="F225" s="113"/>
      <c r="G225" s="95">
        <f>$G$224+$E$225-$F$225</f>
        <v>0</v>
      </c>
      <c r="H225" s="70"/>
      <c r="I225" s="95">
        <f>IF(Table33[[#This Row],[Category]]="Fall Product",Table33[[#This Row],[Account Deposit Amount]]-Table33[[#This Row],[Account Withdrawl Amount]], )</f>
        <v>0</v>
      </c>
      <c r="J225" s="95">
        <f>IF(Table33[[#This Row],[Category]]="Cookies",Table33[[#This Row],[Account Deposit Amount]]-Table33[[#This Row],[Account Withdrawl Amount]], )</f>
        <v>0</v>
      </c>
      <c r="K225" s="95">
        <f>IF(Table33[[#This Row],[Category]]="Additional Money Earning Activities",Table33[[#This Row],[Account Deposit Amount]]-Table33[[#This Row],[Account Withdrawl Amount]], )</f>
        <v>0</v>
      </c>
      <c r="L225" s="95">
        <f>IF(Table33[[#This Row],[Category]]="Sponsorships",Table33[[#This Row],[Account Deposit Amount]]-Table33[[#This Row],[Account Withdrawl Amount]], )</f>
        <v>0</v>
      </c>
      <c r="M225" s="95">
        <f>IF(Table33[[#This Row],[Category]]="Troop Dues",Table33[[#This Row],[Account Deposit Amount]]-Table33[[#This Row],[Account Withdrawl Amount]], )</f>
        <v>0</v>
      </c>
      <c r="N225" s="95">
        <f>IF(Table33[[#This Row],[Category]]="Other Income",Table33[[#This Row],[Account Deposit Amount]]-Table33[[#This Row],[Account Withdrawl Amount]], )</f>
        <v>0</v>
      </c>
      <c r="O225" s="95">
        <f>IF(Table33[[#This Row],[Category]]="Registration",Table33[[#This Row],[Account Deposit Amount]]-Table33[[#This Row],[Account Withdrawl Amount]], )</f>
        <v>0</v>
      </c>
      <c r="P225" s="95">
        <f>IF(Table33[[#This Row],[Category]]="Insignia",Table33[[#This Row],[Account Deposit Amount]]-Table33[[#This Row],[Account Withdrawl Amount]], )</f>
        <v>0</v>
      </c>
      <c r="Q225" s="95">
        <f>IF(Table33[[#This Row],[Category]]="Activities/Program",Table33[[#This Row],[Account Deposit Amount]]-Table33[[#This Row],[Account Withdrawl Amount]], )</f>
        <v>0</v>
      </c>
      <c r="R225" s="95">
        <f>IF(Table33[[#This Row],[Category]]="Travel",Table33[[#This Row],[Account Deposit Amount]]-Table33[[#This Row],[Account Withdrawl Amount]], )</f>
        <v>0</v>
      </c>
      <c r="S225" s="95">
        <f>IF(Table33[[#This Row],[Category]]="Parties Food &amp; Beverages",Table33[[#This Row],[Account Deposit Amount]]-Table33[[#This Row],[Account Withdrawl Amount]], )</f>
        <v>0</v>
      </c>
      <c r="T225" s="95">
        <f>IF(Table33[[#This Row],[Category]]="Service Projects Donation",Table33[[#This Row],[Account Deposit Amount]]-Table33[[#This Row],[Account Withdrawl Amount]], )</f>
        <v>0</v>
      </c>
      <c r="U225" s="95">
        <f>IF(Table33[[#This Row],[Category]]="Cookie Debt",Table33[[#This Row],[Account Deposit Amount]]-Table33[[#This Row],[Account Withdrawl Amount]], )</f>
        <v>0</v>
      </c>
      <c r="V225" s="95">
        <f>IF(Table33[[#This Row],[Category]]="Other Expense",Table33[[#This Row],[Account Deposit Amount]]-Table33[[#This Row],[Account Withdrawl Amount]], )</f>
        <v>0</v>
      </c>
    </row>
    <row r="226" spans="1:22">
      <c r="A226" s="70"/>
      <c r="B226" s="64"/>
      <c r="C226" s="69"/>
      <c r="D226" s="111"/>
      <c r="E226" s="112"/>
      <c r="F226" s="113"/>
      <c r="G226" s="95">
        <f>$G$225+$E$226-$F$226</f>
        <v>0</v>
      </c>
      <c r="H226" s="70"/>
      <c r="I226" s="95">
        <f>IF(Table33[[#This Row],[Category]]="Fall Product",Table33[[#This Row],[Account Deposit Amount]]-Table33[[#This Row],[Account Withdrawl Amount]], )</f>
        <v>0</v>
      </c>
      <c r="J226" s="95">
        <f>IF(Table33[[#This Row],[Category]]="Cookies",Table33[[#This Row],[Account Deposit Amount]]-Table33[[#This Row],[Account Withdrawl Amount]], )</f>
        <v>0</v>
      </c>
      <c r="K226" s="95">
        <f>IF(Table33[[#This Row],[Category]]="Additional Money Earning Activities",Table33[[#This Row],[Account Deposit Amount]]-Table33[[#This Row],[Account Withdrawl Amount]], )</f>
        <v>0</v>
      </c>
      <c r="L226" s="95">
        <f>IF(Table33[[#This Row],[Category]]="Sponsorships",Table33[[#This Row],[Account Deposit Amount]]-Table33[[#This Row],[Account Withdrawl Amount]], )</f>
        <v>0</v>
      </c>
      <c r="M226" s="95">
        <f>IF(Table33[[#This Row],[Category]]="Troop Dues",Table33[[#This Row],[Account Deposit Amount]]-Table33[[#This Row],[Account Withdrawl Amount]], )</f>
        <v>0</v>
      </c>
      <c r="N226" s="95">
        <f>IF(Table33[[#This Row],[Category]]="Other Income",Table33[[#This Row],[Account Deposit Amount]]-Table33[[#This Row],[Account Withdrawl Amount]], )</f>
        <v>0</v>
      </c>
      <c r="O226" s="95">
        <f>IF(Table33[[#This Row],[Category]]="Registration",Table33[[#This Row],[Account Deposit Amount]]-Table33[[#This Row],[Account Withdrawl Amount]], )</f>
        <v>0</v>
      </c>
      <c r="P226" s="95">
        <f>IF(Table33[[#This Row],[Category]]="Insignia",Table33[[#This Row],[Account Deposit Amount]]-Table33[[#This Row],[Account Withdrawl Amount]], )</f>
        <v>0</v>
      </c>
      <c r="Q226" s="95">
        <f>IF(Table33[[#This Row],[Category]]="Activities/Program",Table33[[#This Row],[Account Deposit Amount]]-Table33[[#This Row],[Account Withdrawl Amount]], )</f>
        <v>0</v>
      </c>
      <c r="R226" s="95">
        <f>IF(Table33[[#This Row],[Category]]="Travel",Table33[[#This Row],[Account Deposit Amount]]-Table33[[#This Row],[Account Withdrawl Amount]], )</f>
        <v>0</v>
      </c>
      <c r="S226" s="95">
        <f>IF(Table33[[#This Row],[Category]]="Parties Food &amp; Beverages",Table33[[#This Row],[Account Deposit Amount]]-Table33[[#This Row],[Account Withdrawl Amount]], )</f>
        <v>0</v>
      </c>
      <c r="T226" s="95">
        <f>IF(Table33[[#This Row],[Category]]="Service Projects Donation",Table33[[#This Row],[Account Deposit Amount]]-Table33[[#This Row],[Account Withdrawl Amount]], )</f>
        <v>0</v>
      </c>
      <c r="U226" s="95">
        <f>IF(Table33[[#This Row],[Category]]="Cookie Debt",Table33[[#This Row],[Account Deposit Amount]]-Table33[[#This Row],[Account Withdrawl Amount]], )</f>
        <v>0</v>
      </c>
      <c r="V226" s="95">
        <f>IF(Table33[[#This Row],[Category]]="Other Expense",Table33[[#This Row],[Account Deposit Amount]]-Table33[[#This Row],[Account Withdrawl Amount]], )</f>
        <v>0</v>
      </c>
    </row>
    <row r="227" spans="1:22">
      <c r="A227" s="70"/>
      <c r="B227" s="64"/>
      <c r="C227" s="69"/>
      <c r="D227" s="111"/>
      <c r="E227" s="112"/>
      <c r="F227" s="113"/>
      <c r="G227" s="95">
        <f>$G$226+$E$227-$F$227</f>
        <v>0</v>
      </c>
      <c r="H227" s="70"/>
      <c r="I227" s="95">
        <f>IF(Table33[[#This Row],[Category]]="Fall Product",Table33[[#This Row],[Account Deposit Amount]]-Table33[[#This Row],[Account Withdrawl Amount]], )</f>
        <v>0</v>
      </c>
      <c r="J227" s="95">
        <f>IF(Table33[[#This Row],[Category]]="Cookies",Table33[[#This Row],[Account Deposit Amount]]-Table33[[#This Row],[Account Withdrawl Amount]], )</f>
        <v>0</v>
      </c>
      <c r="K227" s="95">
        <f>IF(Table33[[#This Row],[Category]]="Additional Money Earning Activities",Table33[[#This Row],[Account Deposit Amount]]-Table33[[#This Row],[Account Withdrawl Amount]], )</f>
        <v>0</v>
      </c>
      <c r="L227" s="95">
        <f>IF(Table33[[#This Row],[Category]]="Sponsorships",Table33[[#This Row],[Account Deposit Amount]]-Table33[[#This Row],[Account Withdrawl Amount]], )</f>
        <v>0</v>
      </c>
      <c r="M227" s="95">
        <f>IF(Table33[[#This Row],[Category]]="Troop Dues",Table33[[#This Row],[Account Deposit Amount]]-Table33[[#This Row],[Account Withdrawl Amount]], )</f>
        <v>0</v>
      </c>
      <c r="N227" s="95">
        <f>IF(Table33[[#This Row],[Category]]="Other Income",Table33[[#This Row],[Account Deposit Amount]]-Table33[[#This Row],[Account Withdrawl Amount]], )</f>
        <v>0</v>
      </c>
      <c r="O227" s="95">
        <f>IF(Table33[[#This Row],[Category]]="Registration",Table33[[#This Row],[Account Deposit Amount]]-Table33[[#This Row],[Account Withdrawl Amount]], )</f>
        <v>0</v>
      </c>
      <c r="P227" s="95">
        <f>IF(Table33[[#This Row],[Category]]="Insignia",Table33[[#This Row],[Account Deposit Amount]]-Table33[[#This Row],[Account Withdrawl Amount]], )</f>
        <v>0</v>
      </c>
      <c r="Q227" s="95">
        <f>IF(Table33[[#This Row],[Category]]="Activities/Program",Table33[[#This Row],[Account Deposit Amount]]-Table33[[#This Row],[Account Withdrawl Amount]], )</f>
        <v>0</v>
      </c>
      <c r="R227" s="95">
        <f>IF(Table33[[#This Row],[Category]]="Travel",Table33[[#This Row],[Account Deposit Amount]]-Table33[[#This Row],[Account Withdrawl Amount]], )</f>
        <v>0</v>
      </c>
      <c r="S227" s="95">
        <f>IF(Table33[[#This Row],[Category]]="Parties Food &amp; Beverages",Table33[[#This Row],[Account Deposit Amount]]-Table33[[#This Row],[Account Withdrawl Amount]], )</f>
        <v>0</v>
      </c>
      <c r="T227" s="95">
        <f>IF(Table33[[#This Row],[Category]]="Service Projects Donation",Table33[[#This Row],[Account Deposit Amount]]-Table33[[#This Row],[Account Withdrawl Amount]], )</f>
        <v>0</v>
      </c>
      <c r="U227" s="95">
        <f>IF(Table33[[#This Row],[Category]]="Cookie Debt",Table33[[#This Row],[Account Deposit Amount]]-Table33[[#This Row],[Account Withdrawl Amount]], )</f>
        <v>0</v>
      </c>
      <c r="V227" s="95">
        <f>IF(Table33[[#This Row],[Category]]="Other Expense",Table33[[#This Row],[Account Deposit Amount]]-Table33[[#This Row],[Account Withdrawl Amount]], )</f>
        <v>0</v>
      </c>
    </row>
    <row r="228" spans="1:22">
      <c r="A228" s="70"/>
      <c r="B228" s="64"/>
      <c r="C228" s="69"/>
      <c r="D228" s="111"/>
      <c r="E228" s="112"/>
      <c r="F228" s="113"/>
      <c r="G228" s="95">
        <f>$G$227+$E$228-$F$228</f>
        <v>0</v>
      </c>
      <c r="H228" s="70"/>
      <c r="I228" s="95">
        <f>IF(Table33[[#This Row],[Category]]="Fall Product",Table33[[#This Row],[Account Deposit Amount]]-Table33[[#This Row],[Account Withdrawl Amount]], )</f>
        <v>0</v>
      </c>
      <c r="J228" s="95">
        <f>IF(Table33[[#This Row],[Category]]="Cookies",Table33[[#This Row],[Account Deposit Amount]]-Table33[[#This Row],[Account Withdrawl Amount]], )</f>
        <v>0</v>
      </c>
      <c r="K228" s="95">
        <f>IF(Table33[[#This Row],[Category]]="Additional Money Earning Activities",Table33[[#This Row],[Account Deposit Amount]]-Table33[[#This Row],[Account Withdrawl Amount]], )</f>
        <v>0</v>
      </c>
      <c r="L228" s="95">
        <f>IF(Table33[[#This Row],[Category]]="Sponsorships",Table33[[#This Row],[Account Deposit Amount]]-Table33[[#This Row],[Account Withdrawl Amount]], )</f>
        <v>0</v>
      </c>
      <c r="M228" s="95">
        <f>IF(Table33[[#This Row],[Category]]="Troop Dues",Table33[[#This Row],[Account Deposit Amount]]-Table33[[#This Row],[Account Withdrawl Amount]], )</f>
        <v>0</v>
      </c>
      <c r="N228" s="95">
        <f>IF(Table33[[#This Row],[Category]]="Other Income",Table33[[#This Row],[Account Deposit Amount]]-Table33[[#This Row],[Account Withdrawl Amount]], )</f>
        <v>0</v>
      </c>
      <c r="O228" s="95">
        <f>IF(Table33[[#This Row],[Category]]="Registration",Table33[[#This Row],[Account Deposit Amount]]-Table33[[#This Row],[Account Withdrawl Amount]], )</f>
        <v>0</v>
      </c>
      <c r="P228" s="95">
        <f>IF(Table33[[#This Row],[Category]]="Insignia",Table33[[#This Row],[Account Deposit Amount]]-Table33[[#This Row],[Account Withdrawl Amount]], )</f>
        <v>0</v>
      </c>
      <c r="Q228" s="95">
        <f>IF(Table33[[#This Row],[Category]]="Activities/Program",Table33[[#This Row],[Account Deposit Amount]]-Table33[[#This Row],[Account Withdrawl Amount]], )</f>
        <v>0</v>
      </c>
      <c r="R228" s="95">
        <f>IF(Table33[[#This Row],[Category]]="Travel",Table33[[#This Row],[Account Deposit Amount]]-Table33[[#This Row],[Account Withdrawl Amount]], )</f>
        <v>0</v>
      </c>
      <c r="S228" s="95">
        <f>IF(Table33[[#This Row],[Category]]="Parties Food &amp; Beverages",Table33[[#This Row],[Account Deposit Amount]]-Table33[[#This Row],[Account Withdrawl Amount]], )</f>
        <v>0</v>
      </c>
      <c r="T228" s="95">
        <f>IF(Table33[[#This Row],[Category]]="Service Projects Donation",Table33[[#This Row],[Account Deposit Amount]]-Table33[[#This Row],[Account Withdrawl Amount]], )</f>
        <v>0</v>
      </c>
      <c r="U228" s="95">
        <f>IF(Table33[[#This Row],[Category]]="Cookie Debt",Table33[[#This Row],[Account Deposit Amount]]-Table33[[#This Row],[Account Withdrawl Amount]], )</f>
        <v>0</v>
      </c>
      <c r="V228" s="95">
        <f>IF(Table33[[#This Row],[Category]]="Other Expense",Table33[[#This Row],[Account Deposit Amount]]-Table33[[#This Row],[Account Withdrawl Amount]], )</f>
        <v>0</v>
      </c>
    </row>
    <row r="229" spans="1:22">
      <c r="A229" s="70"/>
      <c r="B229" s="64"/>
      <c r="C229" s="69"/>
      <c r="D229" s="111"/>
      <c r="E229" s="112"/>
      <c r="F229" s="113"/>
      <c r="G229" s="95">
        <f>$G$228+$E$229-$F$229</f>
        <v>0</v>
      </c>
      <c r="H229" s="70"/>
      <c r="I229" s="95">
        <f>IF(Table33[[#This Row],[Category]]="Fall Product",Table33[[#This Row],[Account Deposit Amount]]-Table33[[#This Row],[Account Withdrawl Amount]], )</f>
        <v>0</v>
      </c>
      <c r="J229" s="95">
        <f>IF(Table33[[#This Row],[Category]]="Cookies",Table33[[#This Row],[Account Deposit Amount]]-Table33[[#This Row],[Account Withdrawl Amount]], )</f>
        <v>0</v>
      </c>
      <c r="K229" s="95">
        <f>IF(Table33[[#This Row],[Category]]="Additional Money Earning Activities",Table33[[#This Row],[Account Deposit Amount]]-Table33[[#This Row],[Account Withdrawl Amount]], )</f>
        <v>0</v>
      </c>
      <c r="L229" s="95">
        <f>IF(Table33[[#This Row],[Category]]="Sponsorships",Table33[[#This Row],[Account Deposit Amount]]-Table33[[#This Row],[Account Withdrawl Amount]], )</f>
        <v>0</v>
      </c>
      <c r="M229" s="95">
        <f>IF(Table33[[#This Row],[Category]]="Troop Dues",Table33[[#This Row],[Account Deposit Amount]]-Table33[[#This Row],[Account Withdrawl Amount]], )</f>
        <v>0</v>
      </c>
      <c r="N229" s="95">
        <f>IF(Table33[[#This Row],[Category]]="Other Income",Table33[[#This Row],[Account Deposit Amount]]-Table33[[#This Row],[Account Withdrawl Amount]], )</f>
        <v>0</v>
      </c>
      <c r="O229" s="95">
        <f>IF(Table33[[#This Row],[Category]]="Registration",Table33[[#This Row],[Account Deposit Amount]]-Table33[[#This Row],[Account Withdrawl Amount]], )</f>
        <v>0</v>
      </c>
      <c r="P229" s="95">
        <f>IF(Table33[[#This Row],[Category]]="Insignia",Table33[[#This Row],[Account Deposit Amount]]-Table33[[#This Row],[Account Withdrawl Amount]], )</f>
        <v>0</v>
      </c>
      <c r="Q229" s="95">
        <f>IF(Table33[[#This Row],[Category]]="Activities/Program",Table33[[#This Row],[Account Deposit Amount]]-Table33[[#This Row],[Account Withdrawl Amount]], )</f>
        <v>0</v>
      </c>
      <c r="R229" s="95">
        <f>IF(Table33[[#This Row],[Category]]="Travel",Table33[[#This Row],[Account Deposit Amount]]-Table33[[#This Row],[Account Withdrawl Amount]], )</f>
        <v>0</v>
      </c>
      <c r="S229" s="95">
        <f>IF(Table33[[#This Row],[Category]]="Parties Food &amp; Beverages",Table33[[#This Row],[Account Deposit Amount]]-Table33[[#This Row],[Account Withdrawl Amount]], )</f>
        <v>0</v>
      </c>
      <c r="T229" s="95">
        <f>IF(Table33[[#This Row],[Category]]="Service Projects Donation",Table33[[#This Row],[Account Deposit Amount]]-Table33[[#This Row],[Account Withdrawl Amount]], )</f>
        <v>0</v>
      </c>
      <c r="U229" s="95">
        <f>IF(Table33[[#This Row],[Category]]="Cookie Debt",Table33[[#This Row],[Account Deposit Amount]]-Table33[[#This Row],[Account Withdrawl Amount]], )</f>
        <v>0</v>
      </c>
      <c r="V229" s="95">
        <f>IF(Table33[[#This Row],[Category]]="Other Expense",Table33[[#This Row],[Account Deposit Amount]]-Table33[[#This Row],[Account Withdrawl Amount]], )</f>
        <v>0</v>
      </c>
    </row>
    <row r="230" spans="1:22">
      <c r="A230" s="70"/>
      <c r="B230" s="64"/>
      <c r="C230" s="69"/>
      <c r="D230" s="111"/>
      <c r="E230" s="112"/>
      <c r="F230" s="113"/>
      <c r="G230" s="95">
        <f>$G$229+$E$230-$F$230</f>
        <v>0</v>
      </c>
      <c r="H230" s="70"/>
      <c r="I230" s="95">
        <f>IF(Table33[[#This Row],[Category]]="Fall Product",Table33[[#This Row],[Account Deposit Amount]]-Table33[[#This Row],[Account Withdrawl Amount]], )</f>
        <v>0</v>
      </c>
      <c r="J230" s="95">
        <f>IF(Table33[[#This Row],[Category]]="Cookies",Table33[[#This Row],[Account Deposit Amount]]-Table33[[#This Row],[Account Withdrawl Amount]], )</f>
        <v>0</v>
      </c>
      <c r="K230" s="95">
        <f>IF(Table33[[#This Row],[Category]]="Additional Money Earning Activities",Table33[[#This Row],[Account Deposit Amount]]-Table33[[#This Row],[Account Withdrawl Amount]], )</f>
        <v>0</v>
      </c>
      <c r="L230" s="95">
        <f>IF(Table33[[#This Row],[Category]]="Sponsorships",Table33[[#This Row],[Account Deposit Amount]]-Table33[[#This Row],[Account Withdrawl Amount]], )</f>
        <v>0</v>
      </c>
      <c r="M230" s="95">
        <f>IF(Table33[[#This Row],[Category]]="Troop Dues",Table33[[#This Row],[Account Deposit Amount]]-Table33[[#This Row],[Account Withdrawl Amount]], )</f>
        <v>0</v>
      </c>
      <c r="N230" s="95">
        <f>IF(Table33[[#This Row],[Category]]="Other Income",Table33[[#This Row],[Account Deposit Amount]]-Table33[[#This Row],[Account Withdrawl Amount]], )</f>
        <v>0</v>
      </c>
      <c r="O230" s="95">
        <f>IF(Table33[[#This Row],[Category]]="Registration",Table33[[#This Row],[Account Deposit Amount]]-Table33[[#This Row],[Account Withdrawl Amount]], )</f>
        <v>0</v>
      </c>
      <c r="P230" s="95">
        <f>IF(Table33[[#This Row],[Category]]="Insignia",Table33[[#This Row],[Account Deposit Amount]]-Table33[[#This Row],[Account Withdrawl Amount]], )</f>
        <v>0</v>
      </c>
      <c r="Q230" s="95">
        <f>IF(Table33[[#This Row],[Category]]="Activities/Program",Table33[[#This Row],[Account Deposit Amount]]-Table33[[#This Row],[Account Withdrawl Amount]], )</f>
        <v>0</v>
      </c>
      <c r="R230" s="95">
        <f>IF(Table33[[#This Row],[Category]]="Travel",Table33[[#This Row],[Account Deposit Amount]]-Table33[[#This Row],[Account Withdrawl Amount]], )</f>
        <v>0</v>
      </c>
      <c r="S230" s="95">
        <f>IF(Table33[[#This Row],[Category]]="Parties Food &amp; Beverages",Table33[[#This Row],[Account Deposit Amount]]-Table33[[#This Row],[Account Withdrawl Amount]], )</f>
        <v>0</v>
      </c>
      <c r="T230" s="95">
        <f>IF(Table33[[#This Row],[Category]]="Service Projects Donation",Table33[[#This Row],[Account Deposit Amount]]-Table33[[#This Row],[Account Withdrawl Amount]], )</f>
        <v>0</v>
      </c>
      <c r="U230" s="95">
        <f>IF(Table33[[#This Row],[Category]]="Cookie Debt",Table33[[#This Row],[Account Deposit Amount]]-Table33[[#This Row],[Account Withdrawl Amount]], )</f>
        <v>0</v>
      </c>
      <c r="V230" s="95">
        <f>IF(Table33[[#This Row],[Category]]="Other Expense",Table33[[#This Row],[Account Deposit Amount]]-Table33[[#This Row],[Account Withdrawl Amount]], )</f>
        <v>0</v>
      </c>
    </row>
    <row r="231" spans="1:22">
      <c r="A231" s="70"/>
      <c r="B231" s="64"/>
      <c r="C231" s="69"/>
      <c r="D231" s="111"/>
      <c r="E231" s="112"/>
      <c r="F231" s="113"/>
      <c r="G231" s="95">
        <f>$G$230+$E$231-$F$231</f>
        <v>0</v>
      </c>
      <c r="H231" s="70"/>
      <c r="I231" s="95">
        <f>IF(Table33[[#This Row],[Category]]="Fall Product",Table33[[#This Row],[Account Deposit Amount]]-Table33[[#This Row],[Account Withdrawl Amount]], )</f>
        <v>0</v>
      </c>
      <c r="J231" s="95">
        <f>IF(Table33[[#This Row],[Category]]="Cookies",Table33[[#This Row],[Account Deposit Amount]]-Table33[[#This Row],[Account Withdrawl Amount]], )</f>
        <v>0</v>
      </c>
      <c r="K231" s="95">
        <f>IF(Table33[[#This Row],[Category]]="Additional Money Earning Activities",Table33[[#This Row],[Account Deposit Amount]]-Table33[[#This Row],[Account Withdrawl Amount]], )</f>
        <v>0</v>
      </c>
      <c r="L231" s="95">
        <f>IF(Table33[[#This Row],[Category]]="Sponsorships",Table33[[#This Row],[Account Deposit Amount]]-Table33[[#This Row],[Account Withdrawl Amount]], )</f>
        <v>0</v>
      </c>
      <c r="M231" s="95">
        <f>IF(Table33[[#This Row],[Category]]="Troop Dues",Table33[[#This Row],[Account Deposit Amount]]-Table33[[#This Row],[Account Withdrawl Amount]], )</f>
        <v>0</v>
      </c>
      <c r="N231" s="95">
        <f>IF(Table33[[#This Row],[Category]]="Other Income",Table33[[#This Row],[Account Deposit Amount]]-Table33[[#This Row],[Account Withdrawl Amount]], )</f>
        <v>0</v>
      </c>
      <c r="O231" s="95">
        <f>IF(Table33[[#This Row],[Category]]="Registration",Table33[[#This Row],[Account Deposit Amount]]-Table33[[#This Row],[Account Withdrawl Amount]], )</f>
        <v>0</v>
      </c>
      <c r="P231" s="95">
        <f>IF(Table33[[#This Row],[Category]]="Insignia",Table33[[#This Row],[Account Deposit Amount]]-Table33[[#This Row],[Account Withdrawl Amount]], )</f>
        <v>0</v>
      </c>
      <c r="Q231" s="95">
        <f>IF(Table33[[#This Row],[Category]]="Activities/Program",Table33[[#This Row],[Account Deposit Amount]]-Table33[[#This Row],[Account Withdrawl Amount]], )</f>
        <v>0</v>
      </c>
      <c r="R231" s="95">
        <f>IF(Table33[[#This Row],[Category]]="Travel",Table33[[#This Row],[Account Deposit Amount]]-Table33[[#This Row],[Account Withdrawl Amount]], )</f>
        <v>0</v>
      </c>
      <c r="S231" s="95">
        <f>IF(Table33[[#This Row],[Category]]="Parties Food &amp; Beverages",Table33[[#This Row],[Account Deposit Amount]]-Table33[[#This Row],[Account Withdrawl Amount]], )</f>
        <v>0</v>
      </c>
      <c r="T231" s="95">
        <f>IF(Table33[[#This Row],[Category]]="Service Projects Donation",Table33[[#This Row],[Account Deposit Amount]]-Table33[[#This Row],[Account Withdrawl Amount]], )</f>
        <v>0</v>
      </c>
      <c r="U231" s="95">
        <f>IF(Table33[[#This Row],[Category]]="Cookie Debt",Table33[[#This Row],[Account Deposit Amount]]-Table33[[#This Row],[Account Withdrawl Amount]], )</f>
        <v>0</v>
      </c>
      <c r="V231" s="95">
        <f>IF(Table33[[#This Row],[Category]]="Other Expense",Table33[[#This Row],[Account Deposit Amount]]-Table33[[#This Row],[Account Withdrawl Amount]], )</f>
        <v>0</v>
      </c>
    </row>
    <row r="232" spans="1:22">
      <c r="A232" s="70"/>
      <c r="B232" s="64"/>
      <c r="C232" s="69"/>
      <c r="D232" s="111"/>
      <c r="E232" s="112"/>
      <c r="F232" s="113"/>
      <c r="G232" s="95">
        <f>$G$231+$E$232-$F$232</f>
        <v>0</v>
      </c>
      <c r="H232" s="70"/>
      <c r="I232" s="95">
        <f>IF(Table33[[#This Row],[Category]]="Fall Product",Table33[[#This Row],[Account Deposit Amount]]-Table33[[#This Row],[Account Withdrawl Amount]], )</f>
        <v>0</v>
      </c>
      <c r="J232" s="95">
        <f>IF(Table33[[#This Row],[Category]]="Cookies",Table33[[#This Row],[Account Deposit Amount]]-Table33[[#This Row],[Account Withdrawl Amount]], )</f>
        <v>0</v>
      </c>
      <c r="K232" s="95">
        <f>IF(Table33[[#This Row],[Category]]="Additional Money Earning Activities",Table33[[#This Row],[Account Deposit Amount]]-Table33[[#This Row],[Account Withdrawl Amount]], )</f>
        <v>0</v>
      </c>
      <c r="L232" s="95">
        <f>IF(Table33[[#This Row],[Category]]="Sponsorships",Table33[[#This Row],[Account Deposit Amount]]-Table33[[#This Row],[Account Withdrawl Amount]], )</f>
        <v>0</v>
      </c>
      <c r="M232" s="95">
        <f>IF(Table33[[#This Row],[Category]]="Troop Dues",Table33[[#This Row],[Account Deposit Amount]]-Table33[[#This Row],[Account Withdrawl Amount]], )</f>
        <v>0</v>
      </c>
      <c r="N232" s="95">
        <f>IF(Table33[[#This Row],[Category]]="Other Income",Table33[[#This Row],[Account Deposit Amount]]-Table33[[#This Row],[Account Withdrawl Amount]], )</f>
        <v>0</v>
      </c>
      <c r="O232" s="95">
        <f>IF(Table33[[#This Row],[Category]]="Registration",Table33[[#This Row],[Account Deposit Amount]]-Table33[[#This Row],[Account Withdrawl Amount]], )</f>
        <v>0</v>
      </c>
      <c r="P232" s="95">
        <f>IF(Table33[[#This Row],[Category]]="Insignia",Table33[[#This Row],[Account Deposit Amount]]-Table33[[#This Row],[Account Withdrawl Amount]], )</f>
        <v>0</v>
      </c>
      <c r="Q232" s="95">
        <f>IF(Table33[[#This Row],[Category]]="Activities/Program",Table33[[#This Row],[Account Deposit Amount]]-Table33[[#This Row],[Account Withdrawl Amount]], )</f>
        <v>0</v>
      </c>
      <c r="R232" s="95">
        <f>IF(Table33[[#This Row],[Category]]="Travel",Table33[[#This Row],[Account Deposit Amount]]-Table33[[#This Row],[Account Withdrawl Amount]], )</f>
        <v>0</v>
      </c>
      <c r="S232" s="95">
        <f>IF(Table33[[#This Row],[Category]]="Parties Food &amp; Beverages",Table33[[#This Row],[Account Deposit Amount]]-Table33[[#This Row],[Account Withdrawl Amount]], )</f>
        <v>0</v>
      </c>
      <c r="T232" s="95">
        <f>IF(Table33[[#This Row],[Category]]="Service Projects Donation",Table33[[#This Row],[Account Deposit Amount]]-Table33[[#This Row],[Account Withdrawl Amount]], )</f>
        <v>0</v>
      </c>
      <c r="U232" s="95">
        <f>IF(Table33[[#This Row],[Category]]="Cookie Debt",Table33[[#This Row],[Account Deposit Amount]]-Table33[[#This Row],[Account Withdrawl Amount]], )</f>
        <v>0</v>
      </c>
      <c r="V232" s="95">
        <f>IF(Table33[[#This Row],[Category]]="Other Expense",Table33[[#This Row],[Account Deposit Amount]]-Table33[[#This Row],[Account Withdrawl Amount]], )</f>
        <v>0</v>
      </c>
    </row>
    <row r="233" spans="1:22">
      <c r="A233" s="70"/>
      <c r="B233" s="64"/>
      <c r="C233" s="69"/>
      <c r="D233" s="111"/>
      <c r="E233" s="112"/>
      <c r="F233" s="113"/>
      <c r="G233" s="95">
        <f>$G$232+$E$233-$F$233</f>
        <v>0</v>
      </c>
      <c r="H233" s="70"/>
      <c r="I233" s="95">
        <f>IF(Table33[[#This Row],[Category]]="Fall Product",Table33[[#This Row],[Account Deposit Amount]]-Table33[[#This Row],[Account Withdrawl Amount]], )</f>
        <v>0</v>
      </c>
      <c r="J233" s="95">
        <f>IF(Table33[[#This Row],[Category]]="Cookies",Table33[[#This Row],[Account Deposit Amount]]-Table33[[#This Row],[Account Withdrawl Amount]], )</f>
        <v>0</v>
      </c>
      <c r="K233" s="95">
        <f>IF(Table33[[#This Row],[Category]]="Additional Money Earning Activities",Table33[[#This Row],[Account Deposit Amount]]-Table33[[#This Row],[Account Withdrawl Amount]], )</f>
        <v>0</v>
      </c>
      <c r="L233" s="95">
        <f>IF(Table33[[#This Row],[Category]]="Sponsorships",Table33[[#This Row],[Account Deposit Amount]]-Table33[[#This Row],[Account Withdrawl Amount]], )</f>
        <v>0</v>
      </c>
      <c r="M233" s="95">
        <f>IF(Table33[[#This Row],[Category]]="Troop Dues",Table33[[#This Row],[Account Deposit Amount]]-Table33[[#This Row],[Account Withdrawl Amount]], )</f>
        <v>0</v>
      </c>
      <c r="N233" s="95">
        <f>IF(Table33[[#This Row],[Category]]="Other Income",Table33[[#This Row],[Account Deposit Amount]]-Table33[[#This Row],[Account Withdrawl Amount]], )</f>
        <v>0</v>
      </c>
      <c r="O233" s="95">
        <f>IF(Table33[[#This Row],[Category]]="Registration",Table33[[#This Row],[Account Deposit Amount]]-Table33[[#This Row],[Account Withdrawl Amount]], )</f>
        <v>0</v>
      </c>
      <c r="P233" s="95">
        <f>IF(Table33[[#This Row],[Category]]="Insignia",Table33[[#This Row],[Account Deposit Amount]]-Table33[[#This Row],[Account Withdrawl Amount]], )</f>
        <v>0</v>
      </c>
      <c r="Q233" s="95">
        <f>IF(Table33[[#This Row],[Category]]="Activities/Program",Table33[[#This Row],[Account Deposit Amount]]-Table33[[#This Row],[Account Withdrawl Amount]], )</f>
        <v>0</v>
      </c>
      <c r="R233" s="95">
        <f>IF(Table33[[#This Row],[Category]]="Travel",Table33[[#This Row],[Account Deposit Amount]]-Table33[[#This Row],[Account Withdrawl Amount]], )</f>
        <v>0</v>
      </c>
      <c r="S233" s="95">
        <f>IF(Table33[[#This Row],[Category]]="Parties Food &amp; Beverages",Table33[[#This Row],[Account Deposit Amount]]-Table33[[#This Row],[Account Withdrawl Amount]], )</f>
        <v>0</v>
      </c>
      <c r="T233" s="95">
        <f>IF(Table33[[#This Row],[Category]]="Service Projects Donation",Table33[[#This Row],[Account Deposit Amount]]-Table33[[#This Row],[Account Withdrawl Amount]], )</f>
        <v>0</v>
      </c>
      <c r="U233" s="95">
        <f>IF(Table33[[#This Row],[Category]]="Cookie Debt",Table33[[#This Row],[Account Deposit Amount]]-Table33[[#This Row],[Account Withdrawl Amount]], )</f>
        <v>0</v>
      </c>
      <c r="V233" s="95">
        <f>IF(Table33[[#This Row],[Category]]="Other Expense",Table33[[#This Row],[Account Deposit Amount]]-Table33[[#This Row],[Account Withdrawl Amount]], )</f>
        <v>0</v>
      </c>
    </row>
    <row r="234" spans="1:22">
      <c r="A234" s="70"/>
      <c r="B234" s="64"/>
      <c r="C234" s="69"/>
      <c r="D234" s="111"/>
      <c r="E234" s="112"/>
      <c r="F234" s="113"/>
      <c r="G234" s="95">
        <f>$G$233+$E$234-$F$234</f>
        <v>0</v>
      </c>
      <c r="H234" s="70"/>
      <c r="I234" s="95">
        <f>IF(Table33[[#This Row],[Category]]="Fall Product",Table33[[#This Row],[Account Deposit Amount]]-Table33[[#This Row],[Account Withdrawl Amount]], )</f>
        <v>0</v>
      </c>
      <c r="J234" s="95">
        <f>IF(Table33[[#This Row],[Category]]="Cookies",Table33[[#This Row],[Account Deposit Amount]]-Table33[[#This Row],[Account Withdrawl Amount]], )</f>
        <v>0</v>
      </c>
      <c r="K234" s="95">
        <f>IF(Table33[[#This Row],[Category]]="Additional Money Earning Activities",Table33[[#This Row],[Account Deposit Amount]]-Table33[[#This Row],[Account Withdrawl Amount]], )</f>
        <v>0</v>
      </c>
      <c r="L234" s="95">
        <f>IF(Table33[[#This Row],[Category]]="Sponsorships",Table33[[#This Row],[Account Deposit Amount]]-Table33[[#This Row],[Account Withdrawl Amount]], )</f>
        <v>0</v>
      </c>
      <c r="M234" s="95">
        <f>IF(Table33[[#This Row],[Category]]="Troop Dues",Table33[[#This Row],[Account Deposit Amount]]-Table33[[#This Row],[Account Withdrawl Amount]], )</f>
        <v>0</v>
      </c>
      <c r="N234" s="95">
        <f>IF(Table33[[#This Row],[Category]]="Other Income",Table33[[#This Row],[Account Deposit Amount]]-Table33[[#This Row],[Account Withdrawl Amount]], )</f>
        <v>0</v>
      </c>
      <c r="O234" s="95">
        <f>IF(Table33[[#This Row],[Category]]="Registration",Table33[[#This Row],[Account Deposit Amount]]-Table33[[#This Row],[Account Withdrawl Amount]], )</f>
        <v>0</v>
      </c>
      <c r="P234" s="95">
        <f>IF(Table33[[#This Row],[Category]]="Insignia",Table33[[#This Row],[Account Deposit Amount]]-Table33[[#This Row],[Account Withdrawl Amount]], )</f>
        <v>0</v>
      </c>
      <c r="Q234" s="95">
        <f>IF(Table33[[#This Row],[Category]]="Activities/Program",Table33[[#This Row],[Account Deposit Amount]]-Table33[[#This Row],[Account Withdrawl Amount]], )</f>
        <v>0</v>
      </c>
      <c r="R234" s="95">
        <f>IF(Table33[[#This Row],[Category]]="Travel",Table33[[#This Row],[Account Deposit Amount]]-Table33[[#This Row],[Account Withdrawl Amount]], )</f>
        <v>0</v>
      </c>
      <c r="S234" s="95">
        <f>IF(Table33[[#This Row],[Category]]="Parties Food &amp; Beverages",Table33[[#This Row],[Account Deposit Amount]]-Table33[[#This Row],[Account Withdrawl Amount]], )</f>
        <v>0</v>
      </c>
      <c r="T234" s="95">
        <f>IF(Table33[[#This Row],[Category]]="Service Projects Donation",Table33[[#This Row],[Account Deposit Amount]]-Table33[[#This Row],[Account Withdrawl Amount]], )</f>
        <v>0</v>
      </c>
      <c r="U234" s="95">
        <f>IF(Table33[[#This Row],[Category]]="Cookie Debt",Table33[[#This Row],[Account Deposit Amount]]-Table33[[#This Row],[Account Withdrawl Amount]], )</f>
        <v>0</v>
      </c>
      <c r="V234" s="95">
        <f>IF(Table33[[#This Row],[Category]]="Other Expense",Table33[[#This Row],[Account Deposit Amount]]-Table33[[#This Row],[Account Withdrawl Amount]], )</f>
        <v>0</v>
      </c>
    </row>
    <row r="235" spans="1:22">
      <c r="A235" s="70"/>
      <c r="B235" s="64"/>
      <c r="C235" s="69"/>
      <c r="D235" s="111"/>
      <c r="E235" s="112"/>
      <c r="F235" s="113"/>
      <c r="G235" s="95">
        <f>$G$234+$E$235-$F$235</f>
        <v>0</v>
      </c>
      <c r="H235" s="70"/>
      <c r="I235" s="95">
        <f>IF(Table33[[#This Row],[Category]]="Fall Product",Table33[[#This Row],[Account Deposit Amount]]-Table33[[#This Row],[Account Withdrawl Amount]], )</f>
        <v>0</v>
      </c>
      <c r="J235" s="95">
        <f>IF(Table33[[#This Row],[Category]]="Cookies",Table33[[#This Row],[Account Deposit Amount]]-Table33[[#This Row],[Account Withdrawl Amount]], )</f>
        <v>0</v>
      </c>
      <c r="K235" s="95">
        <f>IF(Table33[[#This Row],[Category]]="Additional Money Earning Activities",Table33[[#This Row],[Account Deposit Amount]]-Table33[[#This Row],[Account Withdrawl Amount]], )</f>
        <v>0</v>
      </c>
      <c r="L235" s="95">
        <f>IF(Table33[[#This Row],[Category]]="Sponsorships",Table33[[#This Row],[Account Deposit Amount]]-Table33[[#This Row],[Account Withdrawl Amount]], )</f>
        <v>0</v>
      </c>
      <c r="M235" s="95">
        <f>IF(Table33[[#This Row],[Category]]="Troop Dues",Table33[[#This Row],[Account Deposit Amount]]-Table33[[#This Row],[Account Withdrawl Amount]], )</f>
        <v>0</v>
      </c>
      <c r="N235" s="95">
        <f>IF(Table33[[#This Row],[Category]]="Other Income",Table33[[#This Row],[Account Deposit Amount]]-Table33[[#This Row],[Account Withdrawl Amount]], )</f>
        <v>0</v>
      </c>
      <c r="O235" s="95">
        <f>IF(Table33[[#This Row],[Category]]="Registration",Table33[[#This Row],[Account Deposit Amount]]-Table33[[#This Row],[Account Withdrawl Amount]], )</f>
        <v>0</v>
      </c>
      <c r="P235" s="95">
        <f>IF(Table33[[#This Row],[Category]]="Insignia",Table33[[#This Row],[Account Deposit Amount]]-Table33[[#This Row],[Account Withdrawl Amount]], )</f>
        <v>0</v>
      </c>
      <c r="Q235" s="95">
        <f>IF(Table33[[#This Row],[Category]]="Activities/Program",Table33[[#This Row],[Account Deposit Amount]]-Table33[[#This Row],[Account Withdrawl Amount]], )</f>
        <v>0</v>
      </c>
      <c r="R235" s="95">
        <f>IF(Table33[[#This Row],[Category]]="Travel",Table33[[#This Row],[Account Deposit Amount]]-Table33[[#This Row],[Account Withdrawl Amount]], )</f>
        <v>0</v>
      </c>
      <c r="S235" s="95">
        <f>IF(Table33[[#This Row],[Category]]="Parties Food &amp; Beverages",Table33[[#This Row],[Account Deposit Amount]]-Table33[[#This Row],[Account Withdrawl Amount]], )</f>
        <v>0</v>
      </c>
      <c r="T235" s="95">
        <f>IF(Table33[[#This Row],[Category]]="Service Projects Donation",Table33[[#This Row],[Account Deposit Amount]]-Table33[[#This Row],[Account Withdrawl Amount]], )</f>
        <v>0</v>
      </c>
      <c r="U235" s="95">
        <f>IF(Table33[[#This Row],[Category]]="Cookie Debt",Table33[[#This Row],[Account Deposit Amount]]-Table33[[#This Row],[Account Withdrawl Amount]], )</f>
        <v>0</v>
      </c>
      <c r="V235" s="95">
        <f>IF(Table33[[#This Row],[Category]]="Other Expense",Table33[[#This Row],[Account Deposit Amount]]-Table33[[#This Row],[Account Withdrawl Amount]], )</f>
        <v>0</v>
      </c>
    </row>
    <row r="236" spans="1:22">
      <c r="A236" s="70"/>
      <c r="B236" s="64"/>
      <c r="C236" s="69"/>
      <c r="D236" s="111"/>
      <c r="E236" s="112"/>
      <c r="F236" s="113"/>
      <c r="G236" s="95">
        <f>$G$235+$E$236-$F$236</f>
        <v>0</v>
      </c>
      <c r="H236" s="70"/>
      <c r="I236" s="95">
        <f>IF(Table33[[#This Row],[Category]]="Fall Product",Table33[[#This Row],[Account Deposit Amount]]-Table33[[#This Row],[Account Withdrawl Amount]], )</f>
        <v>0</v>
      </c>
      <c r="J236" s="95">
        <f>IF(Table33[[#This Row],[Category]]="Cookies",Table33[[#This Row],[Account Deposit Amount]]-Table33[[#This Row],[Account Withdrawl Amount]], )</f>
        <v>0</v>
      </c>
      <c r="K236" s="95">
        <f>IF(Table33[[#This Row],[Category]]="Additional Money Earning Activities",Table33[[#This Row],[Account Deposit Amount]]-Table33[[#This Row],[Account Withdrawl Amount]], )</f>
        <v>0</v>
      </c>
      <c r="L236" s="95">
        <f>IF(Table33[[#This Row],[Category]]="Sponsorships",Table33[[#This Row],[Account Deposit Amount]]-Table33[[#This Row],[Account Withdrawl Amount]], )</f>
        <v>0</v>
      </c>
      <c r="M236" s="95">
        <f>IF(Table33[[#This Row],[Category]]="Troop Dues",Table33[[#This Row],[Account Deposit Amount]]-Table33[[#This Row],[Account Withdrawl Amount]], )</f>
        <v>0</v>
      </c>
      <c r="N236" s="95">
        <f>IF(Table33[[#This Row],[Category]]="Other Income",Table33[[#This Row],[Account Deposit Amount]]-Table33[[#This Row],[Account Withdrawl Amount]], )</f>
        <v>0</v>
      </c>
      <c r="O236" s="95">
        <f>IF(Table33[[#This Row],[Category]]="Registration",Table33[[#This Row],[Account Deposit Amount]]-Table33[[#This Row],[Account Withdrawl Amount]], )</f>
        <v>0</v>
      </c>
      <c r="P236" s="95">
        <f>IF(Table33[[#This Row],[Category]]="Insignia",Table33[[#This Row],[Account Deposit Amount]]-Table33[[#This Row],[Account Withdrawl Amount]], )</f>
        <v>0</v>
      </c>
      <c r="Q236" s="95">
        <f>IF(Table33[[#This Row],[Category]]="Activities/Program",Table33[[#This Row],[Account Deposit Amount]]-Table33[[#This Row],[Account Withdrawl Amount]], )</f>
        <v>0</v>
      </c>
      <c r="R236" s="95">
        <f>IF(Table33[[#This Row],[Category]]="Travel",Table33[[#This Row],[Account Deposit Amount]]-Table33[[#This Row],[Account Withdrawl Amount]], )</f>
        <v>0</v>
      </c>
      <c r="S236" s="95">
        <f>IF(Table33[[#This Row],[Category]]="Parties Food &amp; Beverages",Table33[[#This Row],[Account Deposit Amount]]-Table33[[#This Row],[Account Withdrawl Amount]], )</f>
        <v>0</v>
      </c>
      <c r="T236" s="95">
        <f>IF(Table33[[#This Row],[Category]]="Service Projects Donation",Table33[[#This Row],[Account Deposit Amount]]-Table33[[#This Row],[Account Withdrawl Amount]], )</f>
        <v>0</v>
      </c>
      <c r="U236" s="95">
        <f>IF(Table33[[#This Row],[Category]]="Cookie Debt",Table33[[#This Row],[Account Deposit Amount]]-Table33[[#This Row],[Account Withdrawl Amount]], )</f>
        <v>0</v>
      </c>
      <c r="V236" s="95">
        <f>IF(Table33[[#This Row],[Category]]="Other Expense",Table33[[#This Row],[Account Deposit Amount]]-Table33[[#This Row],[Account Withdrawl Amount]], )</f>
        <v>0</v>
      </c>
    </row>
    <row r="237" spans="1:22">
      <c r="A237" s="70"/>
      <c r="B237" s="64"/>
      <c r="C237" s="69"/>
      <c r="D237" s="111"/>
      <c r="E237" s="112"/>
      <c r="F237" s="113"/>
      <c r="G237" s="95">
        <f>$G$236+$E$237-$F$237</f>
        <v>0</v>
      </c>
      <c r="H237" s="70"/>
      <c r="I237" s="95">
        <f>IF(Table33[[#This Row],[Category]]="Fall Product",Table33[[#This Row],[Account Deposit Amount]]-Table33[[#This Row],[Account Withdrawl Amount]], )</f>
        <v>0</v>
      </c>
      <c r="J237" s="95">
        <f>IF(Table33[[#This Row],[Category]]="Cookies",Table33[[#This Row],[Account Deposit Amount]]-Table33[[#This Row],[Account Withdrawl Amount]], )</f>
        <v>0</v>
      </c>
      <c r="K237" s="95">
        <f>IF(Table33[[#This Row],[Category]]="Additional Money Earning Activities",Table33[[#This Row],[Account Deposit Amount]]-Table33[[#This Row],[Account Withdrawl Amount]], )</f>
        <v>0</v>
      </c>
      <c r="L237" s="95">
        <f>IF(Table33[[#This Row],[Category]]="Sponsorships",Table33[[#This Row],[Account Deposit Amount]]-Table33[[#This Row],[Account Withdrawl Amount]], )</f>
        <v>0</v>
      </c>
      <c r="M237" s="95">
        <f>IF(Table33[[#This Row],[Category]]="Troop Dues",Table33[[#This Row],[Account Deposit Amount]]-Table33[[#This Row],[Account Withdrawl Amount]], )</f>
        <v>0</v>
      </c>
      <c r="N237" s="95">
        <f>IF(Table33[[#This Row],[Category]]="Other Income",Table33[[#This Row],[Account Deposit Amount]]-Table33[[#This Row],[Account Withdrawl Amount]], )</f>
        <v>0</v>
      </c>
      <c r="O237" s="95">
        <f>IF(Table33[[#This Row],[Category]]="Registration",Table33[[#This Row],[Account Deposit Amount]]-Table33[[#This Row],[Account Withdrawl Amount]], )</f>
        <v>0</v>
      </c>
      <c r="P237" s="95">
        <f>IF(Table33[[#This Row],[Category]]="Insignia",Table33[[#This Row],[Account Deposit Amount]]-Table33[[#This Row],[Account Withdrawl Amount]], )</f>
        <v>0</v>
      </c>
      <c r="Q237" s="95">
        <f>IF(Table33[[#This Row],[Category]]="Activities/Program",Table33[[#This Row],[Account Deposit Amount]]-Table33[[#This Row],[Account Withdrawl Amount]], )</f>
        <v>0</v>
      </c>
      <c r="R237" s="95">
        <f>IF(Table33[[#This Row],[Category]]="Travel",Table33[[#This Row],[Account Deposit Amount]]-Table33[[#This Row],[Account Withdrawl Amount]], )</f>
        <v>0</v>
      </c>
      <c r="S237" s="95">
        <f>IF(Table33[[#This Row],[Category]]="Parties Food &amp; Beverages",Table33[[#This Row],[Account Deposit Amount]]-Table33[[#This Row],[Account Withdrawl Amount]], )</f>
        <v>0</v>
      </c>
      <c r="T237" s="95">
        <f>IF(Table33[[#This Row],[Category]]="Service Projects Donation",Table33[[#This Row],[Account Deposit Amount]]-Table33[[#This Row],[Account Withdrawl Amount]], )</f>
        <v>0</v>
      </c>
      <c r="U237" s="95">
        <f>IF(Table33[[#This Row],[Category]]="Cookie Debt",Table33[[#This Row],[Account Deposit Amount]]-Table33[[#This Row],[Account Withdrawl Amount]], )</f>
        <v>0</v>
      </c>
      <c r="V237" s="95">
        <f>IF(Table33[[#This Row],[Category]]="Other Expense",Table33[[#This Row],[Account Deposit Amount]]-Table33[[#This Row],[Account Withdrawl Amount]], )</f>
        <v>0</v>
      </c>
    </row>
    <row r="238" spans="1:22">
      <c r="A238" s="70"/>
      <c r="B238" s="64"/>
      <c r="C238" s="69"/>
      <c r="D238" s="111"/>
      <c r="E238" s="112"/>
      <c r="F238" s="113"/>
      <c r="G238" s="95">
        <f>$G$237+$E$238-$F$238</f>
        <v>0</v>
      </c>
      <c r="H238" s="70"/>
      <c r="I238" s="95">
        <f>IF(Table33[[#This Row],[Category]]="Fall Product",Table33[[#This Row],[Account Deposit Amount]]-Table33[[#This Row],[Account Withdrawl Amount]], )</f>
        <v>0</v>
      </c>
      <c r="J238" s="95">
        <f>IF(Table33[[#This Row],[Category]]="Cookies",Table33[[#This Row],[Account Deposit Amount]]-Table33[[#This Row],[Account Withdrawl Amount]], )</f>
        <v>0</v>
      </c>
      <c r="K238" s="95">
        <f>IF(Table33[[#This Row],[Category]]="Additional Money Earning Activities",Table33[[#This Row],[Account Deposit Amount]]-Table33[[#This Row],[Account Withdrawl Amount]], )</f>
        <v>0</v>
      </c>
      <c r="L238" s="95">
        <f>IF(Table33[[#This Row],[Category]]="Sponsorships",Table33[[#This Row],[Account Deposit Amount]]-Table33[[#This Row],[Account Withdrawl Amount]], )</f>
        <v>0</v>
      </c>
      <c r="M238" s="95">
        <f>IF(Table33[[#This Row],[Category]]="Troop Dues",Table33[[#This Row],[Account Deposit Amount]]-Table33[[#This Row],[Account Withdrawl Amount]], )</f>
        <v>0</v>
      </c>
      <c r="N238" s="95">
        <f>IF(Table33[[#This Row],[Category]]="Other Income",Table33[[#This Row],[Account Deposit Amount]]-Table33[[#This Row],[Account Withdrawl Amount]], )</f>
        <v>0</v>
      </c>
      <c r="O238" s="95">
        <f>IF(Table33[[#This Row],[Category]]="Registration",Table33[[#This Row],[Account Deposit Amount]]-Table33[[#This Row],[Account Withdrawl Amount]], )</f>
        <v>0</v>
      </c>
      <c r="P238" s="95">
        <f>IF(Table33[[#This Row],[Category]]="Insignia",Table33[[#This Row],[Account Deposit Amount]]-Table33[[#This Row],[Account Withdrawl Amount]], )</f>
        <v>0</v>
      </c>
      <c r="Q238" s="95">
        <f>IF(Table33[[#This Row],[Category]]="Activities/Program",Table33[[#This Row],[Account Deposit Amount]]-Table33[[#This Row],[Account Withdrawl Amount]], )</f>
        <v>0</v>
      </c>
      <c r="R238" s="95">
        <f>IF(Table33[[#This Row],[Category]]="Travel",Table33[[#This Row],[Account Deposit Amount]]-Table33[[#This Row],[Account Withdrawl Amount]], )</f>
        <v>0</v>
      </c>
      <c r="S238" s="95">
        <f>IF(Table33[[#This Row],[Category]]="Parties Food &amp; Beverages",Table33[[#This Row],[Account Deposit Amount]]-Table33[[#This Row],[Account Withdrawl Amount]], )</f>
        <v>0</v>
      </c>
      <c r="T238" s="95">
        <f>IF(Table33[[#This Row],[Category]]="Service Projects Donation",Table33[[#This Row],[Account Deposit Amount]]-Table33[[#This Row],[Account Withdrawl Amount]], )</f>
        <v>0</v>
      </c>
      <c r="U238" s="95">
        <f>IF(Table33[[#This Row],[Category]]="Cookie Debt",Table33[[#This Row],[Account Deposit Amount]]-Table33[[#This Row],[Account Withdrawl Amount]], )</f>
        <v>0</v>
      </c>
      <c r="V238" s="95">
        <f>IF(Table33[[#This Row],[Category]]="Other Expense",Table33[[#This Row],[Account Deposit Amount]]-Table33[[#This Row],[Account Withdrawl Amount]], )</f>
        <v>0</v>
      </c>
    </row>
    <row r="239" spans="1:22">
      <c r="A239" s="70"/>
      <c r="B239" s="64"/>
      <c r="C239" s="69"/>
      <c r="D239" s="111"/>
      <c r="E239" s="112"/>
      <c r="F239" s="113"/>
      <c r="G239" s="95">
        <f>$G$238+$E$239-$F$239</f>
        <v>0</v>
      </c>
      <c r="H239" s="70"/>
      <c r="I239" s="95">
        <f>IF(Table33[[#This Row],[Category]]="Fall Product",Table33[[#This Row],[Account Deposit Amount]]-Table33[[#This Row],[Account Withdrawl Amount]], )</f>
        <v>0</v>
      </c>
      <c r="J239" s="95">
        <f>IF(Table33[[#This Row],[Category]]="Cookies",Table33[[#This Row],[Account Deposit Amount]]-Table33[[#This Row],[Account Withdrawl Amount]], )</f>
        <v>0</v>
      </c>
      <c r="K239" s="95">
        <f>IF(Table33[[#This Row],[Category]]="Additional Money Earning Activities",Table33[[#This Row],[Account Deposit Amount]]-Table33[[#This Row],[Account Withdrawl Amount]], )</f>
        <v>0</v>
      </c>
      <c r="L239" s="95">
        <f>IF(Table33[[#This Row],[Category]]="Sponsorships",Table33[[#This Row],[Account Deposit Amount]]-Table33[[#This Row],[Account Withdrawl Amount]], )</f>
        <v>0</v>
      </c>
      <c r="M239" s="95">
        <f>IF(Table33[[#This Row],[Category]]="Troop Dues",Table33[[#This Row],[Account Deposit Amount]]-Table33[[#This Row],[Account Withdrawl Amount]], )</f>
        <v>0</v>
      </c>
      <c r="N239" s="95">
        <f>IF(Table33[[#This Row],[Category]]="Other Income",Table33[[#This Row],[Account Deposit Amount]]-Table33[[#This Row],[Account Withdrawl Amount]], )</f>
        <v>0</v>
      </c>
      <c r="O239" s="95">
        <f>IF(Table33[[#This Row],[Category]]="Registration",Table33[[#This Row],[Account Deposit Amount]]-Table33[[#This Row],[Account Withdrawl Amount]], )</f>
        <v>0</v>
      </c>
      <c r="P239" s="95">
        <f>IF(Table33[[#This Row],[Category]]="Insignia",Table33[[#This Row],[Account Deposit Amount]]-Table33[[#This Row],[Account Withdrawl Amount]], )</f>
        <v>0</v>
      </c>
      <c r="Q239" s="95">
        <f>IF(Table33[[#This Row],[Category]]="Activities/Program",Table33[[#This Row],[Account Deposit Amount]]-Table33[[#This Row],[Account Withdrawl Amount]], )</f>
        <v>0</v>
      </c>
      <c r="R239" s="95">
        <f>IF(Table33[[#This Row],[Category]]="Travel",Table33[[#This Row],[Account Deposit Amount]]-Table33[[#This Row],[Account Withdrawl Amount]], )</f>
        <v>0</v>
      </c>
      <c r="S239" s="95">
        <f>IF(Table33[[#This Row],[Category]]="Parties Food &amp; Beverages",Table33[[#This Row],[Account Deposit Amount]]-Table33[[#This Row],[Account Withdrawl Amount]], )</f>
        <v>0</v>
      </c>
      <c r="T239" s="95">
        <f>IF(Table33[[#This Row],[Category]]="Service Projects Donation",Table33[[#This Row],[Account Deposit Amount]]-Table33[[#This Row],[Account Withdrawl Amount]], )</f>
        <v>0</v>
      </c>
      <c r="U239" s="95">
        <f>IF(Table33[[#This Row],[Category]]="Cookie Debt",Table33[[#This Row],[Account Deposit Amount]]-Table33[[#This Row],[Account Withdrawl Amount]], )</f>
        <v>0</v>
      </c>
      <c r="V239" s="95">
        <f>IF(Table33[[#This Row],[Category]]="Other Expense",Table33[[#This Row],[Account Deposit Amount]]-Table33[[#This Row],[Account Withdrawl Amount]], )</f>
        <v>0</v>
      </c>
    </row>
    <row r="240" spans="1:22">
      <c r="A240" s="70"/>
      <c r="B240" s="64"/>
      <c r="C240" s="69"/>
      <c r="D240" s="111"/>
      <c r="E240" s="112"/>
      <c r="F240" s="113"/>
      <c r="G240" s="95">
        <f>$G$239+$E$240-$F$240</f>
        <v>0</v>
      </c>
      <c r="H240" s="70"/>
      <c r="I240" s="95">
        <f>IF(Table33[[#This Row],[Category]]="Fall Product",Table33[[#This Row],[Account Deposit Amount]]-Table33[[#This Row],[Account Withdrawl Amount]], )</f>
        <v>0</v>
      </c>
      <c r="J240" s="95">
        <f>IF(Table33[[#This Row],[Category]]="Cookies",Table33[[#This Row],[Account Deposit Amount]]-Table33[[#This Row],[Account Withdrawl Amount]], )</f>
        <v>0</v>
      </c>
      <c r="K240" s="95">
        <f>IF(Table33[[#This Row],[Category]]="Additional Money Earning Activities",Table33[[#This Row],[Account Deposit Amount]]-Table33[[#This Row],[Account Withdrawl Amount]], )</f>
        <v>0</v>
      </c>
      <c r="L240" s="95">
        <f>IF(Table33[[#This Row],[Category]]="Sponsorships",Table33[[#This Row],[Account Deposit Amount]]-Table33[[#This Row],[Account Withdrawl Amount]], )</f>
        <v>0</v>
      </c>
      <c r="M240" s="95">
        <f>IF(Table33[[#This Row],[Category]]="Troop Dues",Table33[[#This Row],[Account Deposit Amount]]-Table33[[#This Row],[Account Withdrawl Amount]], )</f>
        <v>0</v>
      </c>
      <c r="N240" s="95">
        <f>IF(Table33[[#This Row],[Category]]="Other Income",Table33[[#This Row],[Account Deposit Amount]]-Table33[[#This Row],[Account Withdrawl Amount]], )</f>
        <v>0</v>
      </c>
      <c r="O240" s="95">
        <f>IF(Table33[[#This Row],[Category]]="Registration",Table33[[#This Row],[Account Deposit Amount]]-Table33[[#This Row],[Account Withdrawl Amount]], )</f>
        <v>0</v>
      </c>
      <c r="P240" s="95">
        <f>IF(Table33[[#This Row],[Category]]="Insignia",Table33[[#This Row],[Account Deposit Amount]]-Table33[[#This Row],[Account Withdrawl Amount]], )</f>
        <v>0</v>
      </c>
      <c r="Q240" s="95">
        <f>IF(Table33[[#This Row],[Category]]="Activities/Program",Table33[[#This Row],[Account Deposit Amount]]-Table33[[#This Row],[Account Withdrawl Amount]], )</f>
        <v>0</v>
      </c>
      <c r="R240" s="95">
        <f>IF(Table33[[#This Row],[Category]]="Travel",Table33[[#This Row],[Account Deposit Amount]]-Table33[[#This Row],[Account Withdrawl Amount]], )</f>
        <v>0</v>
      </c>
      <c r="S240" s="95">
        <f>IF(Table33[[#This Row],[Category]]="Parties Food &amp; Beverages",Table33[[#This Row],[Account Deposit Amount]]-Table33[[#This Row],[Account Withdrawl Amount]], )</f>
        <v>0</v>
      </c>
      <c r="T240" s="95">
        <f>IF(Table33[[#This Row],[Category]]="Service Projects Donation",Table33[[#This Row],[Account Deposit Amount]]-Table33[[#This Row],[Account Withdrawl Amount]], )</f>
        <v>0</v>
      </c>
      <c r="U240" s="95">
        <f>IF(Table33[[#This Row],[Category]]="Cookie Debt",Table33[[#This Row],[Account Deposit Amount]]-Table33[[#This Row],[Account Withdrawl Amount]], )</f>
        <v>0</v>
      </c>
      <c r="V240" s="95">
        <f>IF(Table33[[#This Row],[Category]]="Other Expense",Table33[[#This Row],[Account Deposit Amount]]-Table33[[#This Row],[Account Withdrawl Amount]], )</f>
        <v>0</v>
      </c>
    </row>
    <row r="241" spans="1:22">
      <c r="A241" s="70"/>
      <c r="B241" s="64"/>
      <c r="C241" s="69"/>
      <c r="D241" s="111"/>
      <c r="E241" s="112"/>
      <c r="F241" s="113"/>
      <c r="G241" s="95">
        <f>$G$240+$E$241-$F$241</f>
        <v>0</v>
      </c>
      <c r="H241" s="70"/>
      <c r="I241" s="95">
        <f>IF(Table33[[#This Row],[Category]]="Fall Product",Table33[[#This Row],[Account Deposit Amount]]-Table33[[#This Row],[Account Withdrawl Amount]], )</f>
        <v>0</v>
      </c>
      <c r="J241" s="95">
        <f>IF(Table33[[#This Row],[Category]]="Cookies",Table33[[#This Row],[Account Deposit Amount]]-Table33[[#This Row],[Account Withdrawl Amount]], )</f>
        <v>0</v>
      </c>
      <c r="K241" s="95">
        <f>IF(Table33[[#This Row],[Category]]="Additional Money Earning Activities",Table33[[#This Row],[Account Deposit Amount]]-Table33[[#This Row],[Account Withdrawl Amount]], )</f>
        <v>0</v>
      </c>
      <c r="L241" s="95">
        <f>IF(Table33[[#This Row],[Category]]="Sponsorships",Table33[[#This Row],[Account Deposit Amount]]-Table33[[#This Row],[Account Withdrawl Amount]], )</f>
        <v>0</v>
      </c>
      <c r="M241" s="95">
        <f>IF(Table33[[#This Row],[Category]]="Troop Dues",Table33[[#This Row],[Account Deposit Amount]]-Table33[[#This Row],[Account Withdrawl Amount]], )</f>
        <v>0</v>
      </c>
      <c r="N241" s="95">
        <f>IF(Table33[[#This Row],[Category]]="Other Income",Table33[[#This Row],[Account Deposit Amount]]-Table33[[#This Row],[Account Withdrawl Amount]], )</f>
        <v>0</v>
      </c>
      <c r="O241" s="95">
        <f>IF(Table33[[#This Row],[Category]]="Registration",Table33[[#This Row],[Account Deposit Amount]]-Table33[[#This Row],[Account Withdrawl Amount]], )</f>
        <v>0</v>
      </c>
      <c r="P241" s="95">
        <f>IF(Table33[[#This Row],[Category]]="Insignia",Table33[[#This Row],[Account Deposit Amount]]-Table33[[#This Row],[Account Withdrawl Amount]], )</f>
        <v>0</v>
      </c>
      <c r="Q241" s="95">
        <f>IF(Table33[[#This Row],[Category]]="Activities/Program",Table33[[#This Row],[Account Deposit Amount]]-Table33[[#This Row],[Account Withdrawl Amount]], )</f>
        <v>0</v>
      </c>
      <c r="R241" s="95">
        <f>IF(Table33[[#This Row],[Category]]="Travel",Table33[[#This Row],[Account Deposit Amount]]-Table33[[#This Row],[Account Withdrawl Amount]], )</f>
        <v>0</v>
      </c>
      <c r="S241" s="95">
        <f>IF(Table33[[#This Row],[Category]]="Parties Food &amp; Beverages",Table33[[#This Row],[Account Deposit Amount]]-Table33[[#This Row],[Account Withdrawl Amount]], )</f>
        <v>0</v>
      </c>
      <c r="T241" s="95">
        <f>IF(Table33[[#This Row],[Category]]="Service Projects Donation",Table33[[#This Row],[Account Deposit Amount]]-Table33[[#This Row],[Account Withdrawl Amount]], )</f>
        <v>0</v>
      </c>
      <c r="U241" s="95">
        <f>IF(Table33[[#This Row],[Category]]="Cookie Debt",Table33[[#This Row],[Account Deposit Amount]]-Table33[[#This Row],[Account Withdrawl Amount]], )</f>
        <v>0</v>
      </c>
      <c r="V241" s="95">
        <f>IF(Table33[[#This Row],[Category]]="Other Expense",Table33[[#This Row],[Account Deposit Amount]]-Table33[[#This Row],[Account Withdrawl Amount]], )</f>
        <v>0</v>
      </c>
    </row>
    <row r="242" spans="1:22">
      <c r="A242" s="70"/>
      <c r="B242" s="64"/>
      <c r="C242" s="69"/>
      <c r="D242" s="111"/>
      <c r="E242" s="112"/>
      <c r="F242" s="113"/>
      <c r="G242" s="95">
        <f>$G$241+$E$242-$F$242</f>
        <v>0</v>
      </c>
      <c r="H242" s="70"/>
      <c r="I242" s="95">
        <f>IF(Table33[[#This Row],[Category]]="Fall Product",Table33[[#This Row],[Account Deposit Amount]]-Table33[[#This Row],[Account Withdrawl Amount]], )</f>
        <v>0</v>
      </c>
      <c r="J242" s="95">
        <f>IF(Table33[[#This Row],[Category]]="Cookies",Table33[[#This Row],[Account Deposit Amount]]-Table33[[#This Row],[Account Withdrawl Amount]], )</f>
        <v>0</v>
      </c>
      <c r="K242" s="95">
        <f>IF(Table33[[#This Row],[Category]]="Additional Money Earning Activities",Table33[[#This Row],[Account Deposit Amount]]-Table33[[#This Row],[Account Withdrawl Amount]], )</f>
        <v>0</v>
      </c>
      <c r="L242" s="95">
        <f>IF(Table33[[#This Row],[Category]]="Sponsorships",Table33[[#This Row],[Account Deposit Amount]]-Table33[[#This Row],[Account Withdrawl Amount]], )</f>
        <v>0</v>
      </c>
      <c r="M242" s="95">
        <f>IF(Table33[[#This Row],[Category]]="Troop Dues",Table33[[#This Row],[Account Deposit Amount]]-Table33[[#This Row],[Account Withdrawl Amount]], )</f>
        <v>0</v>
      </c>
      <c r="N242" s="95">
        <f>IF(Table33[[#This Row],[Category]]="Other Income",Table33[[#This Row],[Account Deposit Amount]]-Table33[[#This Row],[Account Withdrawl Amount]], )</f>
        <v>0</v>
      </c>
      <c r="O242" s="95">
        <f>IF(Table33[[#This Row],[Category]]="Registration",Table33[[#This Row],[Account Deposit Amount]]-Table33[[#This Row],[Account Withdrawl Amount]], )</f>
        <v>0</v>
      </c>
      <c r="P242" s="95">
        <f>IF(Table33[[#This Row],[Category]]="Insignia",Table33[[#This Row],[Account Deposit Amount]]-Table33[[#This Row],[Account Withdrawl Amount]], )</f>
        <v>0</v>
      </c>
      <c r="Q242" s="95">
        <f>IF(Table33[[#This Row],[Category]]="Activities/Program",Table33[[#This Row],[Account Deposit Amount]]-Table33[[#This Row],[Account Withdrawl Amount]], )</f>
        <v>0</v>
      </c>
      <c r="R242" s="95">
        <f>IF(Table33[[#This Row],[Category]]="Travel",Table33[[#This Row],[Account Deposit Amount]]-Table33[[#This Row],[Account Withdrawl Amount]], )</f>
        <v>0</v>
      </c>
      <c r="S242" s="95">
        <f>IF(Table33[[#This Row],[Category]]="Parties Food &amp; Beverages",Table33[[#This Row],[Account Deposit Amount]]-Table33[[#This Row],[Account Withdrawl Amount]], )</f>
        <v>0</v>
      </c>
      <c r="T242" s="95">
        <f>IF(Table33[[#This Row],[Category]]="Service Projects Donation",Table33[[#This Row],[Account Deposit Amount]]-Table33[[#This Row],[Account Withdrawl Amount]], )</f>
        <v>0</v>
      </c>
      <c r="U242" s="95">
        <f>IF(Table33[[#This Row],[Category]]="Cookie Debt",Table33[[#This Row],[Account Deposit Amount]]-Table33[[#This Row],[Account Withdrawl Amount]], )</f>
        <v>0</v>
      </c>
      <c r="V242" s="95">
        <f>IF(Table33[[#This Row],[Category]]="Other Expense",Table33[[#This Row],[Account Deposit Amount]]-Table33[[#This Row],[Account Withdrawl Amount]], )</f>
        <v>0</v>
      </c>
    </row>
    <row r="243" spans="1:22">
      <c r="A243" s="70"/>
      <c r="B243" s="64"/>
      <c r="C243" s="69"/>
      <c r="D243" s="111"/>
      <c r="E243" s="112"/>
      <c r="F243" s="113"/>
      <c r="G243" s="95">
        <f>$G$242+$E$243-$F$243</f>
        <v>0</v>
      </c>
      <c r="H243" s="70"/>
      <c r="I243" s="95">
        <f>IF(Table33[[#This Row],[Category]]="Fall Product",Table33[[#This Row],[Account Deposit Amount]]-Table33[[#This Row],[Account Withdrawl Amount]], )</f>
        <v>0</v>
      </c>
      <c r="J243" s="95">
        <f>IF(Table33[[#This Row],[Category]]="Cookies",Table33[[#This Row],[Account Deposit Amount]]-Table33[[#This Row],[Account Withdrawl Amount]], )</f>
        <v>0</v>
      </c>
      <c r="K243" s="95">
        <f>IF(Table33[[#This Row],[Category]]="Additional Money Earning Activities",Table33[[#This Row],[Account Deposit Amount]]-Table33[[#This Row],[Account Withdrawl Amount]], )</f>
        <v>0</v>
      </c>
      <c r="L243" s="95">
        <f>IF(Table33[[#This Row],[Category]]="Sponsorships",Table33[[#This Row],[Account Deposit Amount]]-Table33[[#This Row],[Account Withdrawl Amount]], )</f>
        <v>0</v>
      </c>
      <c r="M243" s="95">
        <f>IF(Table33[[#This Row],[Category]]="Troop Dues",Table33[[#This Row],[Account Deposit Amount]]-Table33[[#This Row],[Account Withdrawl Amount]], )</f>
        <v>0</v>
      </c>
      <c r="N243" s="95">
        <f>IF(Table33[[#This Row],[Category]]="Other Income",Table33[[#This Row],[Account Deposit Amount]]-Table33[[#This Row],[Account Withdrawl Amount]], )</f>
        <v>0</v>
      </c>
      <c r="O243" s="95">
        <f>IF(Table33[[#This Row],[Category]]="Registration",Table33[[#This Row],[Account Deposit Amount]]-Table33[[#This Row],[Account Withdrawl Amount]], )</f>
        <v>0</v>
      </c>
      <c r="P243" s="95">
        <f>IF(Table33[[#This Row],[Category]]="Insignia",Table33[[#This Row],[Account Deposit Amount]]-Table33[[#This Row],[Account Withdrawl Amount]], )</f>
        <v>0</v>
      </c>
      <c r="Q243" s="95">
        <f>IF(Table33[[#This Row],[Category]]="Activities/Program",Table33[[#This Row],[Account Deposit Amount]]-Table33[[#This Row],[Account Withdrawl Amount]], )</f>
        <v>0</v>
      </c>
      <c r="R243" s="95">
        <f>IF(Table33[[#This Row],[Category]]="Travel",Table33[[#This Row],[Account Deposit Amount]]-Table33[[#This Row],[Account Withdrawl Amount]], )</f>
        <v>0</v>
      </c>
      <c r="S243" s="95">
        <f>IF(Table33[[#This Row],[Category]]="Parties Food &amp; Beverages",Table33[[#This Row],[Account Deposit Amount]]-Table33[[#This Row],[Account Withdrawl Amount]], )</f>
        <v>0</v>
      </c>
      <c r="T243" s="95">
        <f>IF(Table33[[#This Row],[Category]]="Service Projects Donation",Table33[[#This Row],[Account Deposit Amount]]-Table33[[#This Row],[Account Withdrawl Amount]], )</f>
        <v>0</v>
      </c>
      <c r="U243" s="95">
        <f>IF(Table33[[#This Row],[Category]]="Cookie Debt",Table33[[#This Row],[Account Deposit Amount]]-Table33[[#This Row],[Account Withdrawl Amount]], )</f>
        <v>0</v>
      </c>
      <c r="V243" s="95">
        <f>IF(Table33[[#This Row],[Category]]="Other Expense",Table33[[#This Row],[Account Deposit Amount]]-Table33[[#This Row],[Account Withdrawl Amount]], )</f>
        <v>0</v>
      </c>
    </row>
    <row r="244" spans="1:22">
      <c r="A244" s="70"/>
      <c r="B244" s="64"/>
      <c r="C244" s="69"/>
      <c r="D244" s="111"/>
      <c r="E244" s="112"/>
      <c r="F244" s="113"/>
      <c r="G244" s="95">
        <f>$G$243+$E$244-$F$244</f>
        <v>0</v>
      </c>
      <c r="H244" s="70"/>
      <c r="I244" s="95">
        <f>IF(Table33[[#This Row],[Category]]="Fall Product",Table33[[#This Row],[Account Deposit Amount]]-Table33[[#This Row],[Account Withdrawl Amount]], )</f>
        <v>0</v>
      </c>
      <c r="J244" s="95">
        <f>IF(Table33[[#This Row],[Category]]="Cookies",Table33[[#This Row],[Account Deposit Amount]]-Table33[[#This Row],[Account Withdrawl Amount]], )</f>
        <v>0</v>
      </c>
      <c r="K244" s="95">
        <f>IF(Table33[[#This Row],[Category]]="Additional Money Earning Activities",Table33[[#This Row],[Account Deposit Amount]]-Table33[[#This Row],[Account Withdrawl Amount]], )</f>
        <v>0</v>
      </c>
      <c r="L244" s="95">
        <f>IF(Table33[[#This Row],[Category]]="Sponsorships",Table33[[#This Row],[Account Deposit Amount]]-Table33[[#This Row],[Account Withdrawl Amount]], )</f>
        <v>0</v>
      </c>
      <c r="M244" s="95">
        <f>IF(Table33[[#This Row],[Category]]="Troop Dues",Table33[[#This Row],[Account Deposit Amount]]-Table33[[#This Row],[Account Withdrawl Amount]], )</f>
        <v>0</v>
      </c>
      <c r="N244" s="95">
        <f>IF(Table33[[#This Row],[Category]]="Other Income",Table33[[#This Row],[Account Deposit Amount]]-Table33[[#This Row],[Account Withdrawl Amount]], )</f>
        <v>0</v>
      </c>
      <c r="O244" s="95">
        <f>IF(Table33[[#This Row],[Category]]="Registration",Table33[[#This Row],[Account Deposit Amount]]-Table33[[#This Row],[Account Withdrawl Amount]], )</f>
        <v>0</v>
      </c>
      <c r="P244" s="95">
        <f>IF(Table33[[#This Row],[Category]]="Insignia",Table33[[#This Row],[Account Deposit Amount]]-Table33[[#This Row],[Account Withdrawl Amount]], )</f>
        <v>0</v>
      </c>
      <c r="Q244" s="95">
        <f>IF(Table33[[#This Row],[Category]]="Activities/Program",Table33[[#This Row],[Account Deposit Amount]]-Table33[[#This Row],[Account Withdrawl Amount]], )</f>
        <v>0</v>
      </c>
      <c r="R244" s="95">
        <f>IF(Table33[[#This Row],[Category]]="Travel",Table33[[#This Row],[Account Deposit Amount]]-Table33[[#This Row],[Account Withdrawl Amount]], )</f>
        <v>0</v>
      </c>
      <c r="S244" s="95">
        <f>IF(Table33[[#This Row],[Category]]="Parties Food &amp; Beverages",Table33[[#This Row],[Account Deposit Amount]]-Table33[[#This Row],[Account Withdrawl Amount]], )</f>
        <v>0</v>
      </c>
      <c r="T244" s="95">
        <f>IF(Table33[[#This Row],[Category]]="Service Projects Donation",Table33[[#This Row],[Account Deposit Amount]]-Table33[[#This Row],[Account Withdrawl Amount]], )</f>
        <v>0</v>
      </c>
      <c r="U244" s="95">
        <f>IF(Table33[[#This Row],[Category]]="Cookie Debt",Table33[[#This Row],[Account Deposit Amount]]-Table33[[#This Row],[Account Withdrawl Amount]], )</f>
        <v>0</v>
      </c>
      <c r="V244" s="95">
        <f>IF(Table33[[#This Row],[Category]]="Other Expense",Table33[[#This Row],[Account Deposit Amount]]-Table33[[#This Row],[Account Withdrawl Amount]], )</f>
        <v>0</v>
      </c>
    </row>
    <row r="245" spans="1:22">
      <c r="A245" s="70"/>
      <c r="B245" s="64"/>
      <c r="C245" s="69"/>
      <c r="D245" s="111"/>
      <c r="E245" s="112"/>
      <c r="F245" s="113"/>
      <c r="G245" s="95">
        <f>$G$244+$E$245-$F$245</f>
        <v>0</v>
      </c>
      <c r="H245" s="70"/>
      <c r="I245" s="95">
        <f>IF(Table33[[#This Row],[Category]]="Fall Product",Table33[[#This Row],[Account Deposit Amount]]-Table33[[#This Row],[Account Withdrawl Amount]], )</f>
        <v>0</v>
      </c>
      <c r="J245" s="95">
        <f>IF(Table33[[#This Row],[Category]]="Cookies",Table33[[#This Row],[Account Deposit Amount]]-Table33[[#This Row],[Account Withdrawl Amount]], )</f>
        <v>0</v>
      </c>
      <c r="K245" s="95">
        <f>IF(Table33[[#This Row],[Category]]="Additional Money Earning Activities",Table33[[#This Row],[Account Deposit Amount]]-Table33[[#This Row],[Account Withdrawl Amount]], )</f>
        <v>0</v>
      </c>
      <c r="L245" s="95">
        <f>IF(Table33[[#This Row],[Category]]="Sponsorships",Table33[[#This Row],[Account Deposit Amount]]-Table33[[#This Row],[Account Withdrawl Amount]], )</f>
        <v>0</v>
      </c>
      <c r="M245" s="95">
        <f>IF(Table33[[#This Row],[Category]]="Troop Dues",Table33[[#This Row],[Account Deposit Amount]]-Table33[[#This Row],[Account Withdrawl Amount]], )</f>
        <v>0</v>
      </c>
      <c r="N245" s="95">
        <f>IF(Table33[[#This Row],[Category]]="Other Income",Table33[[#This Row],[Account Deposit Amount]]-Table33[[#This Row],[Account Withdrawl Amount]], )</f>
        <v>0</v>
      </c>
      <c r="O245" s="95">
        <f>IF(Table33[[#This Row],[Category]]="Registration",Table33[[#This Row],[Account Deposit Amount]]-Table33[[#This Row],[Account Withdrawl Amount]], )</f>
        <v>0</v>
      </c>
      <c r="P245" s="95">
        <f>IF(Table33[[#This Row],[Category]]="Insignia",Table33[[#This Row],[Account Deposit Amount]]-Table33[[#This Row],[Account Withdrawl Amount]], )</f>
        <v>0</v>
      </c>
      <c r="Q245" s="95">
        <f>IF(Table33[[#This Row],[Category]]="Activities/Program",Table33[[#This Row],[Account Deposit Amount]]-Table33[[#This Row],[Account Withdrawl Amount]], )</f>
        <v>0</v>
      </c>
      <c r="R245" s="95">
        <f>IF(Table33[[#This Row],[Category]]="Travel",Table33[[#This Row],[Account Deposit Amount]]-Table33[[#This Row],[Account Withdrawl Amount]], )</f>
        <v>0</v>
      </c>
      <c r="S245" s="95">
        <f>IF(Table33[[#This Row],[Category]]="Parties Food &amp; Beverages",Table33[[#This Row],[Account Deposit Amount]]-Table33[[#This Row],[Account Withdrawl Amount]], )</f>
        <v>0</v>
      </c>
      <c r="T245" s="95">
        <f>IF(Table33[[#This Row],[Category]]="Service Projects Donation",Table33[[#This Row],[Account Deposit Amount]]-Table33[[#This Row],[Account Withdrawl Amount]], )</f>
        <v>0</v>
      </c>
      <c r="U245" s="95">
        <f>IF(Table33[[#This Row],[Category]]="Cookie Debt",Table33[[#This Row],[Account Deposit Amount]]-Table33[[#This Row],[Account Withdrawl Amount]], )</f>
        <v>0</v>
      </c>
      <c r="V245" s="95">
        <f>IF(Table33[[#This Row],[Category]]="Other Expense",Table33[[#This Row],[Account Deposit Amount]]-Table33[[#This Row],[Account Withdrawl Amount]], )</f>
        <v>0</v>
      </c>
    </row>
    <row r="246" spans="1:22">
      <c r="A246" s="70"/>
      <c r="B246" s="64"/>
      <c r="C246" s="69"/>
      <c r="D246" s="111"/>
      <c r="E246" s="112"/>
      <c r="F246" s="113"/>
      <c r="G246" s="95">
        <f>$G$245+$E$246-$F$246</f>
        <v>0</v>
      </c>
      <c r="H246" s="70"/>
      <c r="I246" s="95">
        <f>IF(Table33[[#This Row],[Category]]="Fall Product",Table33[[#This Row],[Account Deposit Amount]]-Table33[[#This Row],[Account Withdrawl Amount]], )</f>
        <v>0</v>
      </c>
      <c r="J246" s="95">
        <f>IF(Table33[[#This Row],[Category]]="Cookies",Table33[[#This Row],[Account Deposit Amount]]-Table33[[#This Row],[Account Withdrawl Amount]], )</f>
        <v>0</v>
      </c>
      <c r="K246" s="95">
        <f>IF(Table33[[#This Row],[Category]]="Additional Money Earning Activities",Table33[[#This Row],[Account Deposit Amount]]-Table33[[#This Row],[Account Withdrawl Amount]], )</f>
        <v>0</v>
      </c>
      <c r="L246" s="95">
        <f>IF(Table33[[#This Row],[Category]]="Sponsorships",Table33[[#This Row],[Account Deposit Amount]]-Table33[[#This Row],[Account Withdrawl Amount]], )</f>
        <v>0</v>
      </c>
      <c r="M246" s="95">
        <f>IF(Table33[[#This Row],[Category]]="Troop Dues",Table33[[#This Row],[Account Deposit Amount]]-Table33[[#This Row],[Account Withdrawl Amount]], )</f>
        <v>0</v>
      </c>
      <c r="N246" s="95">
        <f>IF(Table33[[#This Row],[Category]]="Other Income",Table33[[#This Row],[Account Deposit Amount]]-Table33[[#This Row],[Account Withdrawl Amount]], )</f>
        <v>0</v>
      </c>
      <c r="O246" s="95">
        <f>IF(Table33[[#This Row],[Category]]="Registration",Table33[[#This Row],[Account Deposit Amount]]-Table33[[#This Row],[Account Withdrawl Amount]], )</f>
        <v>0</v>
      </c>
      <c r="P246" s="95">
        <f>IF(Table33[[#This Row],[Category]]="Insignia",Table33[[#This Row],[Account Deposit Amount]]-Table33[[#This Row],[Account Withdrawl Amount]], )</f>
        <v>0</v>
      </c>
      <c r="Q246" s="95">
        <f>IF(Table33[[#This Row],[Category]]="Activities/Program",Table33[[#This Row],[Account Deposit Amount]]-Table33[[#This Row],[Account Withdrawl Amount]], )</f>
        <v>0</v>
      </c>
      <c r="R246" s="95">
        <f>IF(Table33[[#This Row],[Category]]="Travel",Table33[[#This Row],[Account Deposit Amount]]-Table33[[#This Row],[Account Withdrawl Amount]], )</f>
        <v>0</v>
      </c>
      <c r="S246" s="95">
        <f>IF(Table33[[#This Row],[Category]]="Parties Food &amp; Beverages",Table33[[#This Row],[Account Deposit Amount]]-Table33[[#This Row],[Account Withdrawl Amount]], )</f>
        <v>0</v>
      </c>
      <c r="T246" s="95">
        <f>IF(Table33[[#This Row],[Category]]="Service Projects Donation",Table33[[#This Row],[Account Deposit Amount]]-Table33[[#This Row],[Account Withdrawl Amount]], )</f>
        <v>0</v>
      </c>
      <c r="U246" s="95">
        <f>IF(Table33[[#This Row],[Category]]="Cookie Debt",Table33[[#This Row],[Account Deposit Amount]]-Table33[[#This Row],[Account Withdrawl Amount]], )</f>
        <v>0</v>
      </c>
      <c r="V246" s="95">
        <f>IF(Table33[[#This Row],[Category]]="Other Expense",Table33[[#This Row],[Account Deposit Amount]]-Table33[[#This Row],[Account Withdrawl Amount]], )</f>
        <v>0</v>
      </c>
    </row>
    <row r="247" spans="1:22">
      <c r="A247" s="70"/>
      <c r="B247" s="64"/>
      <c r="C247" s="69"/>
      <c r="D247" s="111"/>
      <c r="E247" s="112"/>
      <c r="F247" s="113"/>
      <c r="G247" s="95">
        <f>$G$246+$E$247-$F$247</f>
        <v>0</v>
      </c>
      <c r="H247" s="70"/>
      <c r="I247" s="95">
        <f>IF(Table33[[#This Row],[Category]]="Fall Product",Table33[[#This Row],[Account Deposit Amount]]-Table33[[#This Row],[Account Withdrawl Amount]], )</f>
        <v>0</v>
      </c>
      <c r="J247" s="95">
        <f>IF(Table33[[#This Row],[Category]]="Cookies",Table33[[#This Row],[Account Deposit Amount]]-Table33[[#This Row],[Account Withdrawl Amount]], )</f>
        <v>0</v>
      </c>
      <c r="K247" s="95">
        <f>IF(Table33[[#This Row],[Category]]="Additional Money Earning Activities",Table33[[#This Row],[Account Deposit Amount]]-Table33[[#This Row],[Account Withdrawl Amount]], )</f>
        <v>0</v>
      </c>
      <c r="L247" s="95">
        <f>IF(Table33[[#This Row],[Category]]="Sponsorships",Table33[[#This Row],[Account Deposit Amount]]-Table33[[#This Row],[Account Withdrawl Amount]], )</f>
        <v>0</v>
      </c>
      <c r="M247" s="95">
        <f>IF(Table33[[#This Row],[Category]]="Troop Dues",Table33[[#This Row],[Account Deposit Amount]]-Table33[[#This Row],[Account Withdrawl Amount]], )</f>
        <v>0</v>
      </c>
      <c r="N247" s="95">
        <f>IF(Table33[[#This Row],[Category]]="Other Income",Table33[[#This Row],[Account Deposit Amount]]-Table33[[#This Row],[Account Withdrawl Amount]], )</f>
        <v>0</v>
      </c>
      <c r="O247" s="95">
        <f>IF(Table33[[#This Row],[Category]]="Registration",Table33[[#This Row],[Account Deposit Amount]]-Table33[[#This Row],[Account Withdrawl Amount]], )</f>
        <v>0</v>
      </c>
      <c r="P247" s="95">
        <f>IF(Table33[[#This Row],[Category]]="Insignia",Table33[[#This Row],[Account Deposit Amount]]-Table33[[#This Row],[Account Withdrawl Amount]], )</f>
        <v>0</v>
      </c>
      <c r="Q247" s="95">
        <f>IF(Table33[[#This Row],[Category]]="Activities/Program",Table33[[#This Row],[Account Deposit Amount]]-Table33[[#This Row],[Account Withdrawl Amount]], )</f>
        <v>0</v>
      </c>
      <c r="R247" s="95">
        <f>IF(Table33[[#This Row],[Category]]="Travel",Table33[[#This Row],[Account Deposit Amount]]-Table33[[#This Row],[Account Withdrawl Amount]], )</f>
        <v>0</v>
      </c>
      <c r="S247" s="95">
        <f>IF(Table33[[#This Row],[Category]]="Parties Food &amp; Beverages",Table33[[#This Row],[Account Deposit Amount]]-Table33[[#This Row],[Account Withdrawl Amount]], )</f>
        <v>0</v>
      </c>
      <c r="T247" s="95">
        <f>IF(Table33[[#This Row],[Category]]="Service Projects Donation",Table33[[#This Row],[Account Deposit Amount]]-Table33[[#This Row],[Account Withdrawl Amount]], )</f>
        <v>0</v>
      </c>
      <c r="U247" s="95">
        <f>IF(Table33[[#This Row],[Category]]="Cookie Debt",Table33[[#This Row],[Account Deposit Amount]]-Table33[[#This Row],[Account Withdrawl Amount]], )</f>
        <v>0</v>
      </c>
      <c r="V247" s="95">
        <f>IF(Table33[[#This Row],[Category]]="Other Expense",Table33[[#This Row],[Account Deposit Amount]]-Table33[[#This Row],[Account Withdrawl Amount]], )</f>
        <v>0</v>
      </c>
    </row>
    <row r="248" spans="1:22">
      <c r="A248" s="70"/>
      <c r="B248" s="64"/>
      <c r="C248" s="69"/>
      <c r="D248" s="111"/>
      <c r="E248" s="112"/>
      <c r="F248" s="113"/>
      <c r="G248" s="95">
        <f>$G$247+$E$248-$F$248</f>
        <v>0</v>
      </c>
      <c r="H248" s="70"/>
      <c r="I248" s="95">
        <f>IF(Table33[[#This Row],[Category]]="Fall Product",Table33[[#This Row],[Account Deposit Amount]]-Table33[[#This Row],[Account Withdrawl Amount]], )</f>
        <v>0</v>
      </c>
      <c r="J248" s="95">
        <f>IF(Table33[[#This Row],[Category]]="Cookies",Table33[[#This Row],[Account Deposit Amount]]-Table33[[#This Row],[Account Withdrawl Amount]], )</f>
        <v>0</v>
      </c>
      <c r="K248" s="95">
        <f>IF(Table33[[#This Row],[Category]]="Additional Money Earning Activities",Table33[[#This Row],[Account Deposit Amount]]-Table33[[#This Row],[Account Withdrawl Amount]], )</f>
        <v>0</v>
      </c>
      <c r="L248" s="95">
        <f>IF(Table33[[#This Row],[Category]]="Sponsorships",Table33[[#This Row],[Account Deposit Amount]]-Table33[[#This Row],[Account Withdrawl Amount]], )</f>
        <v>0</v>
      </c>
      <c r="M248" s="95">
        <f>IF(Table33[[#This Row],[Category]]="Troop Dues",Table33[[#This Row],[Account Deposit Amount]]-Table33[[#This Row],[Account Withdrawl Amount]], )</f>
        <v>0</v>
      </c>
      <c r="N248" s="95">
        <f>IF(Table33[[#This Row],[Category]]="Other Income",Table33[[#This Row],[Account Deposit Amount]]-Table33[[#This Row],[Account Withdrawl Amount]], )</f>
        <v>0</v>
      </c>
      <c r="O248" s="95">
        <f>IF(Table33[[#This Row],[Category]]="Registration",Table33[[#This Row],[Account Deposit Amount]]-Table33[[#This Row],[Account Withdrawl Amount]], )</f>
        <v>0</v>
      </c>
      <c r="P248" s="95">
        <f>IF(Table33[[#This Row],[Category]]="Insignia",Table33[[#This Row],[Account Deposit Amount]]-Table33[[#This Row],[Account Withdrawl Amount]], )</f>
        <v>0</v>
      </c>
      <c r="Q248" s="95">
        <f>IF(Table33[[#This Row],[Category]]="Activities/Program",Table33[[#This Row],[Account Deposit Amount]]-Table33[[#This Row],[Account Withdrawl Amount]], )</f>
        <v>0</v>
      </c>
      <c r="R248" s="95">
        <f>IF(Table33[[#This Row],[Category]]="Travel",Table33[[#This Row],[Account Deposit Amount]]-Table33[[#This Row],[Account Withdrawl Amount]], )</f>
        <v>0</v>
      </c>
      <c r="S248" s="95">
        <f>IF(Table33[[#This Row],[Category]]="Parties Food &amp; Beverages",Table33[[#This Row],[Account Deposit Amount]]-Table33[[#This Row],[Account Withdrawl Amount]], )</f>
        <v>0</v>
      </c>
      <c r="T248" s="95">
        <f>IF(Table33[[#This Row],[Category]]="Service Projects Donation",Table33[[#This Row],[Account Deposit Amount]]-Table33[[#This Row],[Account Withdrawl Amount]], )</f>
        <v>0</v>
      </c>
      <c r="U248" s="95">
        <f>IF(Table33[[#This Row],[Category]]="Cookie Debt",Table33[[#This Row],[Account Deposit Amount]]-Table33[[#This Row],[Account Withdrawl Amount]], )</f>
        <v>0</v>
      </c>
      <c r="V248" s="95">
        <f>IF(Table33[[#This Row],[Category]]="Other Expense",Table33[[#This Row],[Account Deposit Amount]]-Table33[[#This Row],[Account Withdrawl Amount]], )</f>
        <v>0</v>
      </c>
    </row>
    <row r="249" spans="1:22">
      <c r="A249" s="70"/>
      <c r="B249" s="64"/>
      <c r="C249" s="69"/>
      <c r="D249" s="111"/>
      <c r="E249" s="112"/>
      <c r="F249" s="113"/>
      <c r="G249" s="95">
        <f>$G$248+$E$249-$F$249</f>
        <v>0</v>
      </c>
      <c r="H249" s="70"/>
      <c r="I249" s="95">
        <f>IF(Table33[[#This Row],[Category]]="Fall Product",Table33[[#This Row],[Account Deposit Amount]]-Table33[[#This Row],[Account Withdrawl Amount]], )</f>
        <v>0</v>
      </c>
      <c r="J249" s="95">
        <f>IF(Table33[[#This Row],[Category]]="Cookies",Table33[[#This Row],[Account Deposit Amount]]-Table33[[#This Row],[Account Withdrawl Amount]], )</f>
        <v>0</v>
      </c>
      <c r="K249" s="95">
        <f>IF(Table33[[#This Row],[Category]]="Additional Money Earning Activities",Table33[[#This Row],[Account Deposit Amount]]-Table33[[#This Row],[Account Withdrawl Amount]], )</f>
        <v>0</v>
      </c>
      <c r="L249" s="95">
        <f>IF(Table33[[#This Row],[Category]]="Sponsorships",Table33[[#This Row],[Account Deposit Amount]]-Table33[[#This Row],[Account Withdrawl Amount]], )</f>
        <v>0</v>
      </c>
      <c r="M249" s="95">
        <f>IF(Table33[[#This Row],[Category]]="Troop Dues",Table33[[#This Row],[Account Deposit Amount]]-Table33[[#This Row],[Account Withdrawl Amount]], )</f>
        <v>0</v>
      </c>
      <c r="N249" s="95">
        <f>IF(Table33[[#This Row],[Category]]="Other Income",Table33[[#This Row],[Account Deposit Amount]]-Table33[[#This Row],[Account Withdrawl Amount]], )</f>
        <v>0</v>
      </c>
      <c r="O249" s="95">
        <f>IF(Table33[[#This Row],[Category]]="Registration",Table33[[#This Row],[Account Deposit Amount]]-Table33[[#This Row],[Account Withdrawl Amount]], )</f>
        <v>0</v>
      </c>
      <c r="P249" s="95">
        <f>IF(Table33[[#This Row],[Category]]="Insignia",Table33[[#This Row],[Account Deposit Amount]]-Table33[[#This Row],[Account Withdrawl Amount]], )</f>
        <v>0</v>
      </c>
      <c r="Q249" s="95">
        <f>IF(Table33[[#This Row],[Category]]="Activities/Program",Table33[[#This Row],[Account Deposit Amount]]-Table33[[#This Row],[Account Withdrawl Amount]], )</f>
        <v>0</v>
      </c>
      <c r="R249" s="95">
        <f>IF(Table33[[#This Row],[Category]]="Travel",Table33[[#This Row],[Account Deposit Amount]]-Table33[[#This Row],[Account Withdrawl Amount]], )</f>
        <v>0</v>
      </c>
      <c r="S249" s="95">
        <f>IF(Table33[[#This Row],[Category]]="Parties Food &amp; Beverages",Table33[[#This Row],[Account Deposit Amount]]-Table33[[#This Row],[Account Withdrawl Amount]], )</f>
        <v>0</v>
      </c>
      <c r="T249" s="95">
        <f>IF(Table33[[#This Row],[Category]]="Service Projects Donation",Table33[[#This Row],[Account Deposit Amount]]-Table33[[#This Row],[Account Withdrawl Amount]], )</f>
        <v>0</v>
      </c>
      <c r="U249" s="95">
        <f>IF(Table33[[#This Row],[Category]]="Cookie Debt",Table33[[#This Row],[Account Deposit Amount]]-Table33[[#This Row],[Account Withdrawl Amount]], )</f>
        <v>0</v>
      </c>
      <c r="V249" s="95">
        <f>IF(Table33[[#This Row],[Category]]="Other Expense",Table33[[#This Row],[Account Deposit Amount]]-Table33[[#This Row],[Account Withdrawl Amount]], )</f>
        <v>0</v>
      </c>
    </row>
    <row r="250" spans="1:22">
      <c r="A250" s="70"/>
      <c r="B250" s="64"/>
      <c r="C250" s="69"/>
      <c r="D250" s="111"/>
      <c r="E250" s="112"/>
      <c r="F250" s="113"/>
      <c r="G250" s="95">
        <f>$G$249+$E$250-$F$250</f>
        <v>0</v>
      </c>
      <c r="H250" s="70"/>
      <c r="I250" s="95">
        <f>IF(Table33[[#This Row],[Category]]="Fall Product",Table33[[#This Row],[Account Deposit Amount]]-Table33[[#This Row],[Account Withdrawl Amount]], )</f>
        <v>0</v>
      </c>
      <c r="J250" s="95">
        <f>IF(Table33[[#This Row],[Category]]="Cookies",Table33[[#This Row],[Account Deposit Amount]]-Table33[[#This Row],[Account Withdrawl Amount]], )</f>
        <v>0</v>
      </c>
      <c r="K250" s="95">
        <f>IF(Table33[[#This Row],[Category]]="Additional Money Earning Activities",Table33[[#This Row],[Account Deposit Amount]]-Table33[[#This Row],[Account Withdrawl Amount]], )</f>
        <v>0</v>
      </c>
      <c r="L250" s="95">
        <f>IF(Table33[[#This Row],[Category]]="Sponsorships",Table33[[#This Row],[Account Deposit Amount]]-Table33[[#This Row],[Account Withdrawl Amount]], )</f>
        <v>0</v>
      </c>
      <c r="M250" s="95">
        <f>IF(Table33[[#This Row],[Category]]="Troop Dues",Table33[[#This Row],[Account Deposit Amount]]-Table33[[#This Row],[Account Withdrawl Amount]], )</f>
        <v>0</v>
      </c>
      <c r="N250" s="95">
        <f>IF(Table33[[#This Row],[Category]]="Other Income",Table33[[#This Row],[Account Deposit Amount]]-Table33[[#This Row],[Account Withdrawl Amount]], )</f>
        <v>0</v>
      </c>
      <c r="O250" s="95">
        <f>IF(Table33[[#This Row],[Category]]="Registration",Table33[[#This Row],[Account Deposit Amount]]-Table33[[#This Row],[Account Withdrawl Amount]], )</f>
        <v>0</v>
      </c>
      <c r="P250" s="95">
        <f>IF(Table33[[#This Row],[Category]]="Insignia",Table33[[#This Row],[Account Deposit Amount]]-Table33[[#This Row],[Account Withdrawl Amount]], )</f>
        <v>0</v>
      </c>
      <c r="Q250" s="95">
        <f>IF(Table33[[#This Row],[Category]]="Activities/Program",Table33[[#This Row],[Account Deposit Amount]]-Table33[[#This Row],[Account Withdrawl Amount]], )</f>
        <v>0</v>
      </c>
      <c r="R250" s="95">
        <f>IF(Table33[[#This Row],[Category]]="Travel",Table33[[#This Row],[Account Deposit Amount]]-Table33[[#This Row],[Account Withdrawl Amount]], )</f>
        <v>0</v>
      </c>
      <c r="S250" s="95">
        <f>IF(Table33[[#This Row],[Category]]="Parties Food &amp; Beverages",Table33[[#This Row],[Account Deposit Amount]]-Table33[[#This Row],[Account Withdrawl Amount]], )</f>
        <v>0</v>
      </c>
      <c r="T250" s="95">
        <f>IF(Table33[[#This Row],[Category]]="Service Projects Donation",Table33[[#This Row],[Account Deposit Amount]]-Table33[[#This Row],[Account Withdrawl Amount]], )</f>
        <v>0</v>
      </c>
      <c r="U250" s="95">
        <f>IF(Table33[[#This Row],[Category]]="Cookie Debt",Table33[[#This Row],[Account Deposit Amount]]-Table33[[#This Row],[Account Withdrawl Amount]], )</f>
        <v>0</v>
      </c>
      <c r="V250" s="95">
        <f>IF(Table33[[#This Row],[Category]]="Other Expense",Table33[[#This Row],[Account Deposit Amount]]-Table33[[#This Row],[Account Withdrawl Amount]], )</f>
        <v>0</v>
      </c>
    </row>
    <row r="251" spans="1:22">
      <c r="A251" s="70"/>
      <c r="B251" s="64"/>
      <c r="C251" s="69"/>
      <c r="D251" s="111"/>
      <c r="E251" s="112"/>
      <c r="F251" s="113"/>
      <c r="G251" s="95">
        <f>$G$250+$E$251-$F$251</f>
        <v>0</v>
      </c>
      <c r="H251" s="70"/>
      <c r="I251" s="95">
        <f>IF(Table33[[#This Row],[Category]]="Fall Product",Table33[[#This Row],[Account Deposit Amount]]-Table33[[#This Row],[Account Withdrawl Amount]], )</f>
        <v>0</v>
      </c>
      <c r="J251" s="95">
        <f>IF(Table33[[#This Row],[Category]]="Cookies",Table33[[#This Row],[Account Deposit Amount]]-Table33[[#This Row],[Account Withdrawl Amount]], )</f>
        <v>0</v>
      </c>
      <c r="K251" s="95">
        <f>IF(Table33[[#This Row],[Category]]="Additional Money Earning Activities",Table33[[#This Row],[Account Deposit Amount]]-Table33[[#This Row],[Account Withdrawl Amount]], )</f>
        <v>0</v>
      </c>
      <c r="L251" s="95">
        <f>IF(Table33[[#This Row],[Category]]="Sponsorships",Table33[[#This Row],[Account Deposit Amount]]-Table33[[#This Row],[Account Withdrawl Amount]], )</f>
        <v>0</v>
      </c>
      <c r="M251" s="95">
        <f>IF(Table33[[#This Row],[Category]]="Troop Dues",Table33[[#This Row],[Account Deposit Amount]]-Table33[[#This Row],[Account Withdrawl Amount]], )</f>
        <v>0</v>
      </c>
      <c r="N251" s="95">
        <f>IF(Table33[[#This Row],[Category]]="Other Income",Table33[[#This Row],[Account Deposit Amount]]-Table33[[#This Row],[Account Withdrawl Amount]], )</f>
        <v>0</v>
      </c>
      <c r="O251" s="95">
        <f>IF(Table33[[#This Row],[Category]]="Registration",Table33[[#This Row],[Account Deposit Amount]]-Table33[[#This Row],[Account Withdrawl Amount]], )</f>
        <v>0</v>
      </c>
      <c r="P251" s="95">
        <f>IF(Table33[[#This Row],[Category]]="Insignia",Table33[[#This Row],[Account Deposit Amount]]-Table33[[#This Row],[Account Withdrawl Amount]], )</f>
        <v>0</v>
      </c>
      <c r="Q251" s="95">
        <f>IF(Table33[[#This Row],[Category]]="Activities/Program",Table33[[#This Row],[Account Deposit Amount]]-Table33[[#This Row],[Account Withdrawl Amount]], )</f>
        <v>0</v>
      </c>
      <c r="R251" s="95">
        <f>IF(Table33[[#This Row],[Category]]="Travel",Table33[[#This Row],[Account Deposit Amount]]-Table33[[#This Row],[Account Withdrawl Amount]], )</f>
        <v>0</v>
      </c>
      <c r="S251" s="95">
        <f>IF(Table33[[#This Row],[Category]]="Parties Food &amp; Beverages",Table33[[#This Row],[Account Deposit Amount]]-Table33[[#This Row],[Account Withdrawl Amount]], )</f>
        <v>0</v>
      </c>
      <c r="T251" s="95">
        <f>IF(Table33[[#This Row],[Category]]="Service Projects Donation",Table33[[#This Row],[Account Deposit Amount]]-Table33[[#This Row],[Account Withdrawl Amount]], )</f>
        <v>0</v>
      </c>
      <c r="U251" s="95">
        <f>IF(Table33[[#This Row],[Category]]="Cookie Debt",Table33[[#This Row],[Account Deposit Amount]]-Table33[[#This Row],[Account Withdrawl Amount]], )</f>
        <v>0</v>
      </c>
      <c r="V251" s="95">
        <f>IF(Table33[[#This Row],[Category]]="Other Expense",Table33[[#This Row],[Account Deposit Amount]]-Table33[[#This Row],[Account Withdrawl Amount]], )</f>
        <v>0</v>
      </c>
    </row>
    <row r="252" spans="1:22">
      <c r="A252" s="70"/>
      <c r="B252" s="64"/>
      <c r="C252" s="69"/>
      <c r="D252" s="111"/>
      <c r="E252" s="112"/>
      <c r="F252" s="113"/>
      <c r="G252" s="95">
        <f>$G$251+$E$252-$F$252</f>
        <v>0</v>
      </c>
      <c r="H252" s="70"/>
      <c r="I252" s="95">
        <f>IF(Table33[[#This Row],[Category]]="Fall Product",Table33[[#This Row],[Account Deposit Amount]]-Table33[[#This Row],[Account Withdrawl Amount]], )</f>
        <v>0</v>
      </c>
      <c r="J252" s="95">
        <f>IF(Table33[[#This Row],[Category]]="Cookies",Table33[[#This Row],[Account Deposit Amount]]-Table33[[#This Row],[Account Withdrawl Amount]], )</f>
        <v>0</v>
      </c>
      <c r="K252" s="95">
        <f>IF(Table33[[#This Row],[Category]]="Additional Money Earning Activities",Table33[[#This Row],[Account Deposit Amount]]-Table33[[#This Row],[Account Withdrawl Amount]], )</f>
        <v>0</v>
      </c>
      <c r="L252" s="95">
        <f>IF(Table33[[#This Row],[Category]]="Sponsorships",Table33[[#This Row],[Account Deposit Amount]]-Table33[[#This Row],[Account Withdrawl Amount]], )</f>
        <v>0</v>
      </c>
      <c r="M252" s="95">
        <f>IF(Table33[[#This Row],[Category]]="Troop Dues",Table33[[#This Row],[Account Deposit Amount]]-Table33[[#This Row],[Account Withdrawl Amount]], )</f>
        <v>0</v>
      </c>
      <c r="N252" s="95">
        <f>IF(Table33[[#This Row],[Category]]="Other Income",Table33[[#This Row],[Account Deposit Amount]]-Table33[[#This Row],[Account Withdrawl Amount]], )</f>
        <v>0</v>
      </c>
      <c r="O252" s="95">
        <f>IF(Table33[[#This Row],[Category]]="Registration",Table33[[#This Row],[Account Deposit Amount]]-Table33[[#This Row],[Account Withdrawl Amount]], )</f>
        <v>0</v>
      </c>
      <c r="P252" s="95">
        <f>IF(Table33[[#This Row],[Category]]="Insignia",Table33[[#This Row],[Account Deposit Amount]]-Table33[[#This Row],[Account Withdrawl Amount]], )</f>
        <v>0</v>
      </c>
      <c r="Q252" s="95">
        <f>IF(Table33[[#This Row],[Category]]="Activities/Program",Table33[[#This Row],[Account Deposit Amount]]-Table33[[#This Row],[Account Withdrawl Amount]], )</f>
        <v>0</v>
      </c>
      <c r="R252" s="95">
        <f>IF(Table33[[#This Row],[Category]]="Travel",Table33[[#This Row],[Account Deposit Amount]]-Table33[[#This Row],[Account Withdrawl Amount]], )</f>
        <v>0</v>
      </c>
      <c r="S252" s="95">
        <f>IF(Table33[[#This Row],[Category]]="Parties Food &amp; Beverages",Table33[[#This Row],[Account Deposit Amount]]-Table33[[#This Row],[Account Withdrawl Amount]], )</f>
        <v>0</v>
      </c>
      <c r="T252" s="95">
        <f>IF(Table33[[#This Row],[Category]]="Service Projects Donation",Table33[[#This Row],[Account Deposit Amount]]-Table33[[#This Row],[Account Withdrawl Amount]], )</f>
        <v>0</v>
      </c>
      <c r="U252" s="95">
        <f>IF(Table33[[#This Row],[Category]]="Cookie Debt",Table33[[#This Row],[Account Deposit Amount]]-Table33[[#This Row],[Account Withdrawl Amount]], )</f>
        <v>0</v>
      </c>
      <c r="V252" s="95">
        <f>IF(Table33[[#This Row],[Category]]="Other Expense",Table33[[#This Row],[Account Deposit Amount]]-Table33[[#This Row],[Account Withdrawl Amount]], )</f>
        <v>0</v>
      </c>
    </row>
    <row r="253" spans="1:22">
      <c r="A253" s="70"/>
      <c r="B253" s="64"/>
      <c r="C253" s="69"/>
      <c r="D253" s="111"/>
      <c r="E253" s="112"/>
      <c r="F253" s="113"/>
      <c r="G253" s="95">
        <f>$G$24+$E$253-$F$253</f>
        <v>0</v>
      </c>
      <c r="H253" s="70"/>
      <c r="I253" s="95">
        <f>IF(Table33[[#This Row],[Category]]="Fall Product",Table33[[#This Row],[Account Deposit Amount]]-Table33[[#This Row],[Account Withdrawl Amount]], )</f>
        <v>0</v>
      </c>
      <c r="J253" s="95">
        <f>IF(Table33[[#This Row],[Category]]="Cookies",Table33[[#This Row],[Account Deposit Amount]]-Table33[[#This Row],[Account Withdrawl Amount]], )</f>
        <v>0</v>
      </c>
      <c r="K253" s="95">
        <f>IF(Table33[[#This Row],[Category]]="Additional Money Earning Activities",Table33[[#This Row],[Account Deposit Amount]]-Table33[[#This Row],[Account Withdrawl Amount]], )</f>
        <v>0</v>
      </c>
      <c r="L253" s="95">
        <f>IF(Table33[[#This Row],[Category]]="Sponsorships",Table33[[#This Row],[Account Deposit Amount]]-Table33[[#This Row],[Account Withdrawl Amount]], )</f>
        <v>0</v>
      </c>
      <c r="M253" s="95">
        <f>IF(Table33[[#This Row],[Category]]="Troop Dues",Table33[[#This Row],[Account Deposit Amount]]-Table33[[#This Row],[Account Withdrawl Amount]], )</f>
        <v>0</v>
      </c>
      <c r="N253" s="95">
        <f>IF(Table33[[#This Row],[Category]]="Other Income",Table33[[#This Row],[Account Deposit Amount]]-Table33[[#This Row],[Account Withdrawl Amount]], )</f>
        <v>0</v>
      </c>
      <c r="O253" s="95">
        <f>IF(Table33[[#This Row],[Category]]="Registration",Table33[[#This Row],[Account Deposit Amount]]-Table33[[#This Row],[Account Withdrawl Amount]], )</f>
        <v>0</v>
      </c>
      <c r="P253" s="95">
        <f>IF(Table33[[#This Row],[Category]]="Insignia",Table33[[#This Row],[Account Deposit Amount]]-Table33[[#This Row],[Account Withdrawl Amount]], )</f>
        <v>0</v>
      </c>
      <c r="Q253" s="95">
        <f>IF(Table33[[#This Row],[Category]]="Activities/Program",Table33[[#This Row],[Account Deposit Amount]]-Table33[[#This Row],[Account Withdrawl Amount]], )</f>
        <v>0</v>
      </c>
      <c r="R253" s="95">
        <f>IF(Table33[[#This Row],[Category]]="Travel",Table33[[#This Row],[Account Deposit Amount]]-Table33[[#This Row],[Account Withdrawl Amount]], )</f>
        <v>0</v>
      </c>
      <c r="S253" s="95">
        <f>IF(Table33[[#This Row],[Category]]="Parties Food &amp; Beverages",Table33[[#This Row],[Account Deposit Amount]]-Table33[[#This Row],[Account Withdrawl Amount]], )</f>
        <v>0</v>
      </c>
      <c r="T253" s="95">
        <f>IF(Table33[[#This Row],[Category]]="Service Projects Donation",Table33[[#This Row],[Account Deposit Amount]]-Table33[[#This Row],[Account Withdrawl Amount]], )</f>
        <v>0</v>
      </c>
      <c r="U253" s="95">
        <f>IF(Table33[[#This Row],[Category]]="Cookie Debt",Table33[[#This Row],[Account Deposit Amount]]-Table33[[#This Row],[Account Withdrawl Amount]], )</f>
        <v>0</v>
      </c>
      <c r="V253" s="95">
        <f>IF(Table33[[#This Row],[Category]]="Other Expense",Table33[[#This Row],[Account Deposit Amount]]-Table33[[#This Row],[Account Withdrawl Amount]], )</f>
        <v>0</v>
      </c>
    </row>
    <row r="254" spans="1:22">
      <c r="A254" s="70"/>
      <c r="B254" s="64"/>
      <c r="C254" s="69"/>
      <c r="D254" s="111"/>
      <c r="E254" s="112"/>
      <c r="F254" s="113"/>
      <c r="G254" s="95">
        <f>$G$253+$E$254-$F$254</f>
        <v>0</v>
      </c>
      <c r="H254" s="70"/>
      <c r="I254" s="95">
        <f>IF(Table33[[#This Row],[Category]]="Fall Product",Table33[[#This Row],[Account Deposit Amount]]-Table33[[#This Row],[Account Withdrawl Amount]], )</f>
        <v>0</v>
      </c>
      <c r="J254" s="95">
        <f>IF(Table33[[#This Row],[Category]]="Cookies",Table33[[#This Row],[Account Deposit Amount]]-Table33[[#This Row],[Account Withdrawl Amount]], )</f>
        <v>0</v>
      </c>
      <c r="K254" s="95">
        <f>IF(Table33[[#This Row],[Category]]="Additional Money Earning Activities",Table33[[#This Row],[Account Deposit Amount]]-Table33[[#This Row],[Account Withdrawl Amount]], )</f>
        <v>0</v>
      </c>
      <c r="L254" s="95">
        <f>IF(Table33[[#This Row],[Category]]="Sponsorships",Table33[[#This Row],[Account Deposit Amount]]-Table33[[#This Row],[Account Withdrawl Amount]], )</f>
        <v>0</v>
      </c>
      <c r="M254" s="95">
        <f>IF(Table33[[#This Row],[Category]]="Troop Dues",Table33[[#This Row],[Account Deposit Amount]]-Table33[[#This Row],[Account Withdrawl Amount]], )</f>
        <v>0</v>
      </c>
      <c r="N254" s="95">
        <f>IF(Table33[[#This Row],[Category]]="Other Income",Table33[[#This Row],[Account Deposit Amount]]-Table33[[#This Row],[Account Withdrawl Amount]], )</f>
        <v>0</v>
      </c>
      <c r="O254" s="95">
        <f>IF(Table33[[#This Row],[Category]]="Registration",Table33[[#This Row],[Account Deposit Amount]]-Table33[[#This Row],[Account Withdrawl Amount]], )</f>
        <v>0</v>
      </c>
      <c r="P254" s="95">
        <f>IF(Table33[[#This Row],[Category]]="Insignia",Table33[[#This Row],[Account Deposit Amount]]-Table33[[#This Row],[Account Withdrawl Amount]], )</f>
        <v>0</v>
      </c>
      <c r="Q254" s="95">
        <f>IF(Table33[[#This Row],[Category]]="Activities/Program",Table33[[#This Row],[Account Deposit Amount]]-Table33[[#This Row],[Account Withdrawl Amount]], )</f>
        <v>0</v>
      </c>
      <c r="R254" s="95">
        <f>IF(Table33[[#This Row],[Category]]="Travel",Table33[[#This Row],[Account Deposit Amount]]-Table33[[#This Row],[Account Withdrawl Amount]], )</f>
        <v>0</v>
      </c>
      <c r="S254" s="95">
        <f>IF(Table33[[#This Row],[Category]]="Parties Food &amp; Beverages",Table33[[#This Row],[Account Deposit Amount]]-Table33[[#This Row],[Account Withdrawl Amount]], )</f>
        <v>0</v>
      </c>
      <c r="T254" s="95">
        <f>IF(Table33[[#This Row],[Category]]="Service Projects Donation",Table33[[#This Row],[Account Deposit Amount]]-Table33[[#This Row],[Account Withdrawl Amount]], )</f>
        <v>0</v>
      </c>
      <c r="U254" s="95">
        <f>IF(Table33[[#This Row],[Category]]="Cookie Debt",Table33[[#This Row],[Account Deposit Amount]]-Table33[[#This Row],[Account Withdrawl Amount]], )</f>
        <v>0</v>
      </c>
      <c r="V254" s="95">
        <f>IF(Table33[[#This Row],[Category]]="Other Expense",Table33[[#This Row],[Account Deposit Amount]]-Table33[[#This Row],[Account Withdrawl Amount]], )</f>
        <v>0</v>
      </c>
    </row>
    <row r="255" spans="1:22">
      <c r="A255" s="70"/>
      <c r="B255" s="64"/>
      <c r="C255" s="69"/>
      <c r="D255" s="111"/>
      <c r="E255" s="112"/>
      <c r="F255" s="113"/>
      <c r="G255" s="95">
        <f>$G$254+$E$255-$F$255</f>
        <v>0</v>
      </c>
      <c r="H255" s="70"/>
      <c r="I255" s="95">
        <f>IF(Table33[[#This Row],[Category]]="Fall Product",Table33[[#This Row],[Account Deposit Amount]]-Table33[[#This Row],[Account Withdrawl Amount]], )</f>
        <v>0</v>
      </c>
      <c r="J255" s="95">
        <f>IF(Table33[[#This Row],[Category]]="Cookies",Table33[[#This Row],[Account Deposit Amount]]-Table33[[#This Row],[Account Withdrawl Amount]], )</f>
        <v>0</v>
      </c>
      <c r="K255" s="95">
        <f>IF(Table33[[#This Row],[Category]]="Additional Money Earning Activities",Table33[[#This Row],[Account Deposit Amount]]-Table33[[#This Row],[Account Withdrawl Amount]], )</f>
        <v>0</v>
      </c>
      <c r="L255" s="95">
        <f>IF(Table33[[#This Row],[Category]]="Sponsorships",Table33[[#This Row],[Account Deposit Amount]]-Table33[[#This Row],[Account Withdrawl Amount]], )</f>
        <v>0</v>
      </c>
      <c r="M255" s="95">
        <f>IF(Table33[[#This Row],[Category]]="Troop Dues",Table33[[#This Row],[Account Deposit Amount]]-Table33[[#This Row],[Account Withdrawl Amount]], )</f>
        <v>0</v>
      </c>
      <c r="N255" s="95">
        <f>IF(Table33[[#This Row],[Category]]="Other Income",Table33[[#This Row],[Account Deposit Amount]]-Table33[[#This Row],[Account Withdrawl Amount]], )</f>
        <v>0</v>
      </c>
      <c r="O255" s="95">
        <f>IF(Table33[[#This Row],[Category]]="Registration",Table33[[#This Row],[Account Deposit Amount]]-Table33[[#This Row],[Account Withdrawl Amount]], )</f>
        <v>0</v>
      </c>
      <c r="P255" s="95">
        <f>IF(Table33[[#This Row],[Category]]="Insignia",Table33[[#This Row],[Account Deposit Amount]]-Table33[[#This Row],[Account Withdrawl Amount]], )</f>
        <v>0</v>
      </c>
      <c r="Q255" s="95">
        <f>IF(Table33[[#This Row],[Category]]="Activities/Program",Table33[[#This Row],[Account Deposit Amount]]-Table33[[#This Row],[Account Withdrawl Amount]], )</f>
        <v>0</v>
      </c>
      <c r="R255" s="95">
        <f>IF(Table33[[#This Row],[Category]]="Travel",Table33[[#This Row],[Account Deposit Amount]]-Table33[[#This Row],[Account Withdrawl Amount]], )</f>
        <v>0</v>
      </c>
      <c r="S255" s="95">
        <f>IF(Table33[[#This Row],[Category]]="Parties Food &amp; Beverages",Table33[[#This Row],[Account Deposit Amount]]-Table33[[#This Row],[Account Withdrawl Amount]], )</f>
        <v>0</v>
      </c>
      <c r="T255" s="95">
        <f>IF(Table33[[#This Row],[Category]]="Service Projects Donation",Table33[[#This Row],[Account Deposit Amount]]-Table33[[#This Row],[Account Withdrawl Amount]], )</f>
        <v>0</v>
      </c>
      <c r="U255" s="95">
        <f>IF(Table33[[#This Row],[Category]]="Cookie Debt",Table33[[#This Row],[Account Deposit Amount]]-Table33[[#This Row],[Account Withdrawl Amount]], )</f>
        <v>0</v>
      </c>
      <c r="V255" s="95">
        <f>IF(Table33[[#This Row],[Category]]="Other Expense",Table33[[#This Row],[Account Deposit Amount]]-Table33[[#This Row],[Account Withdrawl Amount]], )</f>
        <v>0</v>
      </c>
    </row>
    <row r="256" spans="1:22">
      <c r="A256" s="70"/>
      <c r="B256" s="64"/>
      <c r="C256" s="69"/>
      <c r="D256" s="111"/>
      <c r="E256" s="112"/>
      <c r="F256" s="113"/>
      <c r="G256" s="95">
        <f>$G$255+$E$256-$F$256</f>
        <v>0</v>
      </c>
      <c r="H256" s="70"/>
      <c r="I256" s="95">
        <f>IF(Table33[[#This Row],[Category]]="Fall Product",Table33[[#This Row],[Account Deposit Amount]]-Table33[[#This Row],[Account Withdrawl Amount]], )</f>
        <v>0</v>
      </c>
      <c r="J256" s="95">
        <f>IF(Table33[[#This Row],[Category]]="Cookies",Table33[[#This Row],[Account Deposit Amount]]-Table33[[#This Row],[Account Withdrawl Amount]], )</f>
        <v>0</v>
      </c>
      <c r="K256" s="95">
        <f>IF(Table33[[#This Row],[Category]]="Additional Money Earning Activities",Table33[[#This Row],[Account Deposit Amount]]-Table33[[#This Row],[Account Withdrawl Amount]], )</f>
        <v>0</v>
      </c>
      <c r="L256" s="95">
        <f>IF(Table33[[#This Row],[Category]]="Sponsorships",Table33[[#This Row],[Account Deposit Amount]]-Table33[[#This Row],[Account Withdrawl Amount]], )</f>
        <v>0</v>
      </c>
      <c r="M256" s="95">
        <f>IF(Table33[[#This Row],[Category]]="Troop Dues",Table33[[#This Row],[Account Deposit Amount]]-Table33[[#This Row],[Account Withdrawl Amount]], )</f>
        <v>0</v>
      </c>
      <c r="N256" s="95">
        <f>IF(Table33[[#This Row],[Category]]="Other Income",Table33[[#This Row],[Account Deposit Amount]]-Table33[[#This Row],[Account Withdrawl Amount]], )</f>
        <v>0</v>
      </c>
      <c r="O256" s="95">
        <f>IF(Table33[[#This Row],[Category]]="Registration",Table33[[#This Row],[Account Deposit Amount]]-Table33[[#This Row],[Account Withdrawl Amount]], )</f>
        <v>0</v>
      </c>
      <c r="P256" s="95">
        <f>IF(Table33[[#This Row],[Category]]="Insignia",Table33[[#This Row],[Account Deposit Amount]]-Table33[[#This Row],[Account Withdrawl Amount]], )</f>
        <v>0</v>
      </c>
      <c r="Q256" s="95">
        <f>IF(Table33[[#This Row],[Category]]="Activities/Program",Table33[[#This Row],[Account Deposit Amount]]-Table33[[#This Row],[Account Withdrawl Amount]], )</f>
        <v>0</v>
      </c>
      <c r="R256" s="95">
        <f>IF(Table33[[#This Row],[Category]]="Travel",Table33[[#This Row],[Account Deposit Amount]]-Table33[[#This Row],[Account Withdrawl Amount]], )</f>
        <v>0</v>
      </c>
      <c r="S256" s="95">
        <f>IF(Table33[[#This Row],[Category]]="Parties Food &amp; Beverages",Table33[[#This Row],[Account Deposit Amount]]-Table33[[#This Row],[Account Withdrawl Amount]], )</f>
        <v>0</v>
      </c>
      <c r="T256" s="95">
        <f>IF(Table33[[#This Row],[Category]]="Service Projects Donation",Table33[[#This Row],[Account Deposit Amount]]-Table33[[#This Row],[Account Withdrawl Amount]], )</f>
        <v>0</v>
      </c>
      <c r="U256" s="95">
        <f>IF(Table33[[#This Row],[Category]]="Cookie Debt",Table33[[#This Row],[Account Deposit Amount]]-Table33[[#This Row],[Account Withdrawl Amount]], )</f>
        <v>0</v>
      </c>
      <c r="V256" s="95">
        <f>IF(Table33[[#This Row],[Category]]="Other Expense",Table33[[#This Row],[Account Deposit Amount]]-Table33[[#This Row],[Account Withdrawl Amount]], )</f>
        <v>0</v>
      </c>
    </row>
    <row r="257" spans="1:22">
      <c r="A257" s="70"/>
      <c r="B257" s="64"/>
      <c r="C257" s="69"/>
      <c r="D257" s="111"/>
      <c r="E257" s="112"/>
      <c r="F257" s="113"/>
      <c r="G257" s="95">
        <f>$G$256+$E$257-$F$257</f>
        <v>0</v>
      </c>
      <c r="H257" s="70"/>
      <c r="I257" s="95">
        <f>IF(Table33[[#This Row],[Category]]="Fall Product",Table33[[#This Row],[Account Deposit Amount]]-Table33[[#This Row],[Account Withdrawl Amount]], )</f>
        <v>0</v>
      </c>
      <c r="J257" s="95">
        <f>IF(Table33[[#This Row],[Category]]="Cookies",Table33[[#This Row],[Account Deposit Amount]]-Table33[[#This Row],[Account Withdrawl Amount]], )</f>
        <v>0</v>
      </c>
      <c r="K257" s="95">
        <f>IF(Table33[[#This Row],[Category]]="Additional Money Earning Activities",Table33[[#This Row],[Account Deposit Amount]]-Table33[[#This Row],[Account Withdrawl Amount]], )</f>
        <v>0</v>
      </c>
      <c r="L257" s="95">
        <f>IF(Table33[[#This Row],[Category]]="Sponsorships",Table33[[#This Row],[Account Deposit Amount]]-Table33[[#This Row],[Account Withdrawl Amount]], )</f>
        <v>0</v>
      </c>
      <c r="M257" s="95">
        <f>IF(Table33[[#This Row],[Category]]="Troop Dues",Table33[[#This Row],[Account Deposit Amount]]-Table33[[#This Row],[Account Withdrawl Amount]], )</f>
        <v>0</v>
      </c>
      <c r="N257" s="95">
        <f>IF(Table33[[#This Row],[Category]]="Other Income",Table33[[#This Row],[Account Deposit Amount]]-Table33[[#This Row],[Account Withdrawl Amount]], )</f>
        <v>0</v>
      </c>
      <c r="O257" s="95">
        <f>IF(Table33[[#This Row],[Category]]="Registration",Table33[[#This Row],[Account Deposit Amount]]-Table33[[#This Row],[Account Withdrawl Amount]], )</f>
        <v>0</v>
      </c>
      <c r="P257" s="95">
        <f>IF(Table33[[#This Row],[Category]]="Insignia",Table33[[#This Row],[Account Deposit Amount]]-Table33[[#This Row],[Account Withdrawl Amount]], )</f>
        <v>0</v>
      </c>
      <c r="Q257" s="95">
        <f>IF(Table33[[#This Row],[Category]]="Activities/Program",Table33[[#This Row],[Account Deposit Amount]]-Table33[[#This Row],[Account Withdrawl Amount]], )</f>
        <v>0</v>
      </c>
      <c r="R257" s="95">
        <f>IF(Table33[[#This Row],[Category]]="Travel",Table33[[#This Row],[Account Deposit Amount]]-Table33[[#This Row],[Account Withdrawl Amount]], )</f>
        <v>0</v>
      </c>
      <c r="S257" s="95">
        <f>IF(Table33[[#This Row],[Category]]="Parties Food &amp; Beverages",Table33[[#This Row],[Account Deposit Amount]]-Table33[[#This Row],[Account Withdrawl Amount]], )</f>
        <v>0</v>
      </c>
      <c r="T257" s="95">
        <f>IF(Table33[[#This Row],[Category]]="Service Projects Donation",Table33[[#This Row],[Account Deposit Amount]]-Table33[[#This Row],[Account Withdrawl Amount]], )</f>
        <v>0</v>
      </c>
      <c r="U257" s="95">
        <f>IF(Table33[[#This Row],[Category]]="Cookie Debt",Table33[[#This Row],[Account Deposit Amount]]-Table33[[#This Row],[Account Withdrawl Amount]], )</f>
        <v>0</v>
      </c>
      <c r="V257" s="95">
        <f>IF(Table33[[#This Row],[Category]]="Other Expense",Table33[[#This Row],[Account Deposit Amount]]-Table33[[#This Row],[Account Withdrawl Amount]], )</f>
        <v>0</v>
      </c>
    </row>
    <row r="258" spans="1:22">
      <c r="A258" s="70"/>
      <c r="B258" s="64"/>
      <c r="C258" s="69"/>
      <c r="D258" s="111"/>
      <c r="E258" s="112"/>
      <c r="F258" s="113"/>
      <c r="G258" s="95">
        <f>$G$257+$E$258-$F$258</f>
        <v>0</v>
      </c>
      <c r="H258" s="70"/>
      <c r="I258" s="95">
        <f>IF(Table33[[#This Row],[Category]]="Fall Product",Table33[[#This Row],[Account Deposit Amount]]-Table33[[#This Row],[Account Withdrawl Amount]], )</f>
        <v>0</v>
      </c>
      <c r="J258" s="95">
        <f>IF(Table33[[#This Row],[Category]]="Cookies",Table33[[#This Row],[Account Deposit Amount]]-Table33[[#This Row],[Account Withdrawl Amount]], )</f>
        <v>0</v>
      </c>
      <c r="K258" s="95">
        <f>IF(Table33[[#This Row],[Category]]="Additional Money Earning Activities",Table33[[#This Row],[Account Deposit Amount]]-Table33[[#This Row],[Account Withdrawl Amount]], )</f>
        <v>0</v>
      </c>
      <c r="L258" s="95">
        <f>IF(Table33[[#This Row],[Category]]="Sponsorships",Table33[[#This Row],[Account Deposit Amount]]-Table33[[#This Row],[Account Withdrawl Amount]], )</f>
        <v>0</v>
      </c>
      <c r="M258" s="95">
        <f>IF(Table33[[#This Row],[Category]]="Troop Dues",Table33[[#This Row],[Account Deposit Amount]]-Table33[[#This Row],[Account Withdrawl Amount]], )</f>
        <v>0</v>
      </c>
      <c r="N258" s="95">
        <f>IF(Table33[[#This Row],[Category]]="Other Income",Table33[[#This Row],[Account Deposit Amount]]-Table33[[#This Row],[Account Withdrawl Amount]], )</f>
        <v>0</v>
      </c>
      <c r="O258" s="95">
        <f>IF(Table33[[#This Row],[Category]]="Registration",Table33[[#This Row],[Account Deposit Amount]]-Table33[[#This Row],[Account Withdrawl Amount]], )</f>
        <v>0</v>
      </c>
      <c r="P258" s="95">
        <f>IF(Table33[[#This Row],[Category]]="Insignia",Table33[[#This Row],[Account Deposit Amount]]-Table33[[#This Row],[Account Withdrawl Amount]], )</f>
        <v>0</v>
      </c>
      <c r="Q258" s="95">
        <f>IF(Table33[[#This Row],[Category]]="Activities/Program",Table33[[#This Row],[Account Deposit Amount]]-Table33[[#This Row],[Account Withdrawl Amount]], )</f>
        <v>0</v>
      </c>
      <c r="R258" s="95">
        <f>IF(Table33[[#This Row],[Category]]="Travel",Table33[[#This Row],[Account Deposit Amount]]-Table33[[#This Row],[Account Withdrawl Amount]], )</f>
        <v>0</v>
      </c>
      <c r="S258" s="95">
        <f>IF(Table33[[#This Row],[Category]]="Parties Food &amp; Beverages",Table33[[#This Row],[Account Deposit Amount]]-Table33[[#This Row],[Account Withdrawl Amount]], )</f>
        <v>0</v>
      </c>
      <c r="T258" s="95">
        <f>IF(Table33[[#This Row],[Category]]="Service Projects Donation",Table33[[#This Row],[Account Deposit Amount]]-Table33[[#This Row],[Account Withdrawl Amount]], )</f>
        <v>0</v>
      </c>
      <c r="U258" s="95">
        <f>IF(Table33[[#This Row],[Category]]="Cookie Debt",Table33[[#This Row],[Account Deposit Amount]]-Table33[[#This Row],[Account Withdrawl Amount]], )</f>
        <v>0</v>
      </c>
      <c r="V258" s="95">
        <f>IF(Table33[[#This Row],[Category]]="Other Expense",Table33[[#This Row],[Account Deposit Amount]]-Table33[[#This Row],[Account Withdrawl Amount]], )</f>
        <v>0</v>
      </c>
    </row>
    <row r="259" spans="1:22">
      <c r="A259" s="70"/>
      <c r="B259" s="64"/>
      <c r="C259" s="69"/>
      <c r="D259" s="111"/>
      <c r="E259" s="112"/>
      <c r="F259" s="113"/>
      <c r="G259" s="95">
        <f>$G$258+$E$259-$F$259</f>
        <v>0</v>
      </c>
      <c r="H259" s="70"/>
      <c r="I259" s="95">
        <f>IF(Table33[[#This Row],[Category]]="Fall Product",Table33[[#This Row],[Account Deposit Amount]]-Table33[[#This Row],[Account Withdrawl Amount]], )</f>
        <v>0</v>
      </c>
      <c r="J259" s="95">
        <f>IF(Table33[[#This Row],[Category]]="Cookies",Table33[[#This Row],[Account Deposit Amount]]-Table33[[#This Row],[Account Withdrawl Amount]], )</f>
        <v>0</v>
      </c>
      <c r="K259" s="95">
        <f>IF(Table33[[#This Row],[Category]]="Additional Money Earning Activities",Table33[[#This Row],[Account Deposit Amount]]-Table33[[#This Row],[Account Withdrawl Amount]], )</f>
        <v>0</v>
      </c>
      <c r="L259" s="95">
        <f>IF(Table33[[#This Row],[Category]]="Sponsorships",Table33[[#This Row],[Account Deposit Amount]]-Table33[[#This Row],[Account Withdrawl Amount]], )</f>
        <v>0</v>
      </c>
      <c r="M259" s="95">
        <f>IF(Table33[[#This Row],[Category]]="Troop Dues",Table33[[#This Row],[Account Deposit Amount]]-Table33[[#This Row],[Account Withdrawl Amount]], )</f>
        <v>0</v>
      </c>
      <c r="N259" s="95">
        <f>IF(Table33[[#This Row],[Category]]="Other Income",Table33[[#This Row],[Account Deposit Amount]]-Table33[[#This Row],[Account Withdrawl Amount]], )</f>
        <v>0</v>
      </c>
      <c r="O259" s="95">
        <f>IF(Table33[[#This Row],[Category]]="Registration",Table33[[#This Row],[Account Deposit Amount]]-Table33[[#This Row],[Account Withdrawl Amount]], )</f>
        <v>0</v>
      </c>
      <c r="P259" s="95">
        <f>IF(Table33[[#This Row],[Category]]="Insignia",Table33[[#This Row],[Account Deposit Amount]]-Table33[[#This Row],[Account Withdrawl Amount]], )</f>
        <v>0</v>
      </c>
      <c r="Q259" s="95">
        <f>IF(Table33[[#This Row],[Category]]="Activities/Program",Table33[[#This Row],[Account Deposit Amount]]-Table33[[#This Row],[Account Withdrawl Amount]], )</f>
        <v>0</v>
      </c>
      <c r="R259" s="95">
        <f>IF(Table33[[#This Row],[Category]]="Travel",Table33[[#This Row],[Account Deposit Amount]]-Table33[[#This Row],[Account Withdrawl Amount]], )</f>
        <v>0</v>
      </c>
      <c r="S259" s="95">
        <f>IF(Table33[[#This Row],[Category]]="Parties Food &amp; Beverages",Table33[[#This Row],[Account Deposit Amount]]-Table33[[#This Row],[Account Withdrawl Amount]], )</f>
        <v>0</v>
      </c>
      <c r="T259" s="95">
        <f>IF(Table33[[#This Row],[Category]]="Service Projects Donation",Table33[[#This Row],[Account Deposit Amount]]-Table33[[#This Row],[Account Withdrawl Amount]], )</f>
        <v>0</v>
      </c>
      <c r="U259" s="95">
        <f>IF(Table33[[#This Row],[Category]]="Cookie Debt",Table33[[#This Row],[Account Deposit Amount]]-Table33[[#This Row],[Account Withdrawl Amount]], )</f>
        <v>0</v>
      </c>
      <c r="V259" s="95">
        <f>IF(Table33[[#This Row],[Category]]="Other Expense",Table33[[#This Row],[Account Deposit Amount]]-Table33[[#This Row],[Account Withdrawl Amount]], )</f>
        <v>0</v>
      </c>
    </row>
    <row r="260" spans="1:22">
      <c r="A260" s="70"/>
      <c r="B260" s="64"/>
      <c r="C260" s="69"/>
      <c r="D260" s="111"/>
      <c r="E260" s="112"/>
      <c r="F260" s="113"/>
      <c r="G260" s="95">
        <f>$G$259+$E$260-$F$260</f>
        <v>0</v>
      </c>
      <c r="H260" s="70"/>
      <c r="I260" s="95">
        <f>IF(Table33[[#This Row],[Category]]="Fall Product",Table33[[#This Row],[Account Deposit Amount]]-Table33[[#This Row],[Account Withdrawl Amount]], )</f>
        <v>0</v>
      </c>
      <c r="J260" s="95">
        <f>IF(Table33[[#This Row],[Category]]="Cookies",Table33[[#This Row],[Account Deposit Amount]]-Table33[[#This Row],[Account Withdrawl Amount]], )</f>
        <v>0</v>
      </c>
      <c r="K260" s="95">
        <f>IF(Table33[[#This Row],[Category]]="Additional Money Earning Activities",Table33[[#This Row],[Account Deposit Amount]]-Table33[[#This Row],[Account Withdrawl Amount]], )</f>
        <v>0</v>
      </c>
      <c r="L260" s="95">
        <f>IF(Table33[[#This Row],[Category]]="Sponsorships",Table33[[#This Row],[Account Deposit Amount]]-Table33[[#This Row],[Account Withdrawl Amount]], )</f>
        <v>0</v>
      </c>
      <c r="M260" s="95">
        <f>IF(Table33[[#This Row],[Category]]="Troop Dues",Table33[[#This Row],[Account Deposit Amount]]-Table33[[#This Row],[Account Withdrawl Amount]], )</f>
        <v>0</v>
      </c>
      <c r="N260" s="95">
        <f>IF(Table33[[#This Row],[Category]]="Other Income",Table33[[#This Row],[Account Deposit Amount]]-Table33[[#This Row],[Account Withdrawl Amount]], )</f>
        <v>0</v>
      </c>
      <c r="O260" s="95">
        <f>IF(Table33[[#This Row],[Category]]="Registration",Table33[[#This Row],[Account Deposit Amount]]-Table33[[#This Row],[Account Withdrawl Amount]], )</f>
        <v>0</v>
      </c>
      <c r="P260" s="95">
        <f>IF(Table33[[#This Row],[Category]]="Insignia",Table33[[#This Row],[Account Deposit Amount]]-Table33[[#This Row],[Account Withdrawl Amount]], )</f>
        <v>0</v>
      </c>
      <c r="Q260" s="95">
        <f>IF(Table33[[#This Row],[Category]]="Activities/Program",Table33[[#This Row],[Account Deposit Amount]]-Table33[[#This Row],[Account Withdrawl Amount]], )</f>
        <v>0</v>
      </c>
      <c r="R260" s="95">
        <f>IF(Table33[[#This Row],[Category]]="Travel",Table33[[#This Row],[Account Deposit Amount]]-Table33[[#This Row],[Account Withdrawl Amount]], )</f>
        <v>0</v>
      </c>
      <c r="S260" s="95">
        <f>IF(Table33[[#This Row],[Category]]="Parties Food &amp; Beverages",Table33[[#This Row],[Account Deposit Amount]]-Table33[[#This Row],[Account Withdrawl Amount]], )</f>
        <v>0</v>
      </c>
      <c r="T260" s="95">
        <f>IF(Table33[[#This Row],[Category]]="Service Projects Donation",Table33[[#This Row],[Account Deposit Amount]]-Table33[[#This Row],[Account Withdrawl Amount]], )</f>
        <v>0</v>
      </c>
      <c r="U260" s="95">
        <f>IF(Table33[[#This Row],[Category]]="Cookie Debt",Table33[[#This Row],[Account Deposit Amount]]-Table33[[#This Row],[Account Withdrawl Amount]], )</f>
        <v>0</v>
      </c>
      <c r="V260" s="95">
        <f>IF(Table33[[#This Row],[Category]]="Other Expense",Table33[[#This Row],[Account Deposit Amount]]-Table33[[#This Row],[Account Withdrawl Amount]], )</f>
        <v>0</v>
      </c>
    </row>
    <row r="261" spans="1:22">
      <c r="A261" s="70"/>
      <c r="B261" s="64"/>
      <c r="C261" s="69"/>
      <c r="D261" s="111"/>
      <c r="E261" s="112"/>
      <c r="F261" s="113"/>
      <c r="G261" s="95">
        <f>$G$260+$E$261-$F$261</f>
        <v>0</v>
      </c>
      <c r="H261" s="70"/>
      <c r="I261" s="95">
        <f>IF(Table33[[#This Row],[Category]]="Fall Product",Table33[[#This Row],[Account Deposit Amount]]-Table33[[#This Row],[Account Withdrawl Amount]], )</f>
        <v>0</v>
      </c>
      <c r="J261" s="95">
        <f>IF(Table33[[#This Row],[Category]]="Cookies",Table33[[#This Row],[Account Deposit Amount]]-Table33[[#This Row],[Account Withdrawl Amount]], )</f>
        <v>0</v>
      </c>
      <c r="K261" s="95">
        <f>IF(Table33[[#This Row],[Category]]="Additional Money Earning Activities",Table33[[#This Row],[Account Deposit Amount]]-Table33[[#This Row],[Account Withdrawl Amount]], )</f>
        <v>0</v>
      </c>
      <c r="L261" s="95">
        <f>IF(Table33[[#This Row],[Category]]="Sponsorships",Table33[[#This Row],[Account Deposit Amount]]-Table33[[#This Row],[Account Withdrawl Amount]], )</f>
        <v>0</v>
      </c>
      <c r="M261" s="95">
        <f>IF(Table33[[#This Row],[Category]]="Troop Dues",Table33[[#This Row],[Account Deposit Amount]]-Table33[[#This Row],[Account Withdrawl Amount]], )</f>
        <v>0</v>
      </c>
      <c r="N261" s="95">
        <f>IF(Table33[[#This Row],[Category]]="Other Income",Table33[[#This Row],[Account Deposit Amount]]-Table33[[#This Row],[Account Withdrawl Amount]], )</f>
        <v>0</v>
      </c>
      <c r="O261" s="95">
        <f>IF(Table33[[#This Row],[Category]]="Registration",Table33[[#This Row],[Account Deposit Amount]]-Table33[[#This Row],[Account Withdrawl Amount]], )</f>
        <v>0</v>
      </c>
      <c r="P261" s="95">
        <f>IF(Table33[[#This Row],[Category]]="Insignia",Table33[[#This Row],[Account Deposit Amount]]-Table33[[#This Row],[Account Withdrawl Amount]], )</f>
        <v>0</v>
      </c>
      <c r="Q261" s="95">
        <f>IF(Table33[[#This Row],[Category]]="Activities/Program",Table33[[#This Row],[Account Deposit Amount]]-Table33[[#This Row],[Account Withdrawl Amount]], )</f>
        <v>0</v>
      </c>
      <c r="R261" s="95">
        <f>IF(Table33[[#This Row],[Category]]="Travel",Table33[[#This Row],[Account Deposit Amount]]-Table33[[#This Row],[Account Withdrawl Amount]], )</f>
        <v>0</v>
      </c>
      <c r="S261" s="95">
        <f>IF(Table33[[#This Row],[Category]]="Parties Food &amp; Beverages",Table33[[#This Row],[Account Deposit Amount]]-Table33[[#This Row],[Account Withdrawl Amount]], )</f>
        <v>0</v>
      </c>
      <c r="T261" s="95">
        <f>IF(Table33[[#This Row],[Category]]="Service Projects Donation",Table33[[#This Row],[Account Deposit Amount]]-Table33[[#This Row],[Account Withdrawl Amount]], )</f>
        <v>0</v>
      </c>
      <c r="U261" s="95">
        <f>IF(Table33[[#This Row],[Category]]="Cookie Debt",Table33[[#This Row],[Account Deposit Amount]]-Table33[[#This Row],[Account Withdrawl Amount]], )</f>
        <v>0</v>
      </c>
      <c r="V261" s="95">
        <f>IF(Table33[[#This Row],[Category]]="Other Expense",Table33[[#This Row],[Account Deposit Amount]]-Table33[[#This Row],[Account Withdrawl Amount]], )</f>
        <v>0</v>
      </c>
    </row>
    <row r="262" spans="1:22">
      <c r="A262" s="70"/>
      <c r="B262" s="64"/>
      <c r="C262" s="69"/>
      <c r="D262" s="111"/>
      <c r="E262" s="112"/>
      <c r="F262" s="113"/>
      <c r="G262" s="95">
        <f>$G$261+$E$262-$F$262</f>
        <v>0</v>
      </c>
      <c r="H262" s="70"/>
      <c r="I262" s="95">
        <f>IF(Table33[[#This Row],[Category]]="Fall Product",Table33[[#This Row],[Account Deposit Amount]]-Table33[[#This Row],[Account Withdrawl Amount]], )</f>
        <v>0</v>
      </c>
      <c r="J262" s="95">
        <f>IF(Table33[[#This Row],[Category]]="Cookies",Table33[[#This Row],[Account Deposit Amount]]-Table33[[#This Row],[Account Withdrawl Amount]], )</f>
        <v>0</v>
      </c>
      <c r="K262" s="95">
        <f>IF(Table33[[#This Row],[Category]]="Additional Money Earning Activities",Table33[[#This Row],[Account Deposit Amount]]-Table33[[#This Row],[Account Withdrawl Amount]], )</f>
        <v>0</v>
      </c>
      <c r="L262" s="95">
        <f>IF(Table33[[#This Row],[Category]]="Sponsorships",Table33[[#This Row],[Account Deposit Amount]]-Table33[[#This Row],[Account Withdrawl Amount]], )</f>
        <v>0</v>
      </c>
      <c r="M262" s="95">
        <f>IF(Table33[[#This Row],[Category]]="Troop Dues",Table33[[#This Row],[Account Deposit Amount]]-Table33[[#This Row],[Account Withdrawl Amount]], )</f>
        <v>0</v>
      </c>
      <c r="N262" s="95">
        <f>IF(Table33[[#This Row],[Category]]="Other Income",Table33[[#This Row],[Account Deposit Amount]]-Table33[[#This Row],[Account Withdrawl Amount]], )</f>
        <v>0</v>
      </c>
      <c r="O262" s="95">
        <f>IF(Table33[[#This Row],[Category]]="Registration",Table33[[#This Row],[Account Deposit Amount]]-Table33[[#This Row],[Account Withdrawl Amount]], )</f>
        <v>0</v>
      </c>
      <c r="P262" s="95">
        <f>IF(Table33[[#This Row],[Category]]="Insignia",Table33[[#This Row],[Account Deposit Amount]]-Table33[[#This Row],[Account Withdrawl Amount]], )</f>
        <v>0</v>
      </c>
      <c r="Q262" s="95">
        <f>IF(Table33[[#This Row],[Category]]="Activities/Program",Table33[[#This Row],[Account Deposit Amount]]-Table33[[#This Row],[Account Withdrawl Amount]], )</f>
        <v>0</v>
      </c>
      <c r="R262" s="95">
        <f>IF(Table33[[#This Row],[Category]]="Travel",Table33[[#This Row],[Account Deposit Amount]]-Table33[[#This Row],[Account Withdrawl Amount]], )</f>
        <v>0</v>
      </c>
      <c r="S262" s="95">
        <f>IF(Table33[[#This Row],[Category]]="Parties Food &amp; Beverages",Table33[[#This Row],[Account Deposit Amount]]-Table33[[#This Row],[Account Withdrawl Amount]], )</f>
        <v>0</v>
      </c>
      <c r="T262" s="95">
        <f>IF(Table33[[#This Row],[Category]]="Service Projects Donation",Table33[[#This Row],[Account Deposit Amount]]-Table33[[#This Row],[Account Withdrawl Amount]], )</f>
        <v>0</v>
      </c>
      <c r="U262" s="95">
        <f>IF(Table33[[#This Row],[Category]]="Cookie Debt",Table33[[#This Row],[Account Deposit Amount]]-Table33[[#This Row],[Account Withdrawl Amount]], )</f>
        <v>0</v>
      </c>
      <c r="V262" s="95">
        <f>IF(Table33[[#This Row],[Category]]="Other Expense",Table33[[#This Row],[Account Deposit Amount]]-Table33[[#This Row],[Account Withdrawl Amount]], )</f>
        <v>0</v>
      </c>
    </row>
    <row r="263" spans="1:22">
      <c r="A263" s="70"/>
      <c r="B263" s="64"/>
      <c r="C263" s="69"/>
      <c r="D263" s="111"/>
      <c r="E263" s="112"/>
      <c r="F263" s="113"/>
      <c r="G263" s="95">
        <f>$G$262+$E$263-$F$263</f>
        <v>0</v>
      </c>
      <c r="H263" s="70"/>
      <c r="I263" s="95">
        <f>IF(Table33[[#This Row],[Category]]="Fall Product",Table33[[#This Row],[Account Deposit Amount]]-Table33[[#This Row],[Account Withdrawl Amount]], )</f>
        <v>0</v>
      </c>
      <c r="J263" s="95">
        <f>IF(Table33[[#This Row],[Category]]="Cookies",Table33[[#This Row],[Account Deposit Amount]]-Table33[[#This Row],[Account Withdrawl Amount]], )</f>
        <v>0</v>
      </c>
      <c r="K263" s="95">
        <f>IF(Table33[[#This Row],[Category]]="Additional Money Earning Activities",Table33[[#This Row],[Account Deposit Amount]]-Table33[[#This Row],[Account Withdrawl Amount]], )</f>
        <v>0</v>
      </c>
      <c r="L263" s="95">
        <f>IF(Table33[[#This Row],[Category]]="Sponsorships",Table33[[#This Row],[Account Deposit Amount]]-Table33[[#This Row],[Account Withdrawl Amount]], )</f>
        <v>0</v>
      </c>
      <c r="M263" s="95">
        <f>IF(Table33[[#This Row],[Category]]="Troop Dues",Table33[[#This Row],[Account Deposit Amount]]-Table33[[#This Row],[Account Withdrawl Amount]], )</f>
        <v>0</v>
      </c>
      <c r="N263" s="95">
        <f>IF(Table33[[#This Row],[Category]]="Other Income",Table33[[#This Row],[Account Deposit Amount]]-Table33[[#This Row],[Account Withdrawl Amount]], )</f>
        <v>0</v>
      </c>
      <c r="O263" s="95">
        <f>IF(Table33[[#This Row],[Category]]="Registration",Table33[[#This Row],[Account Deposit Amount]]-Table33[[#This Row],[Account Withdrawl Amount]], )</f>
        <v>0</v>
      </c>
      <c r="P263" s="95">
        <f>IF(Table33[[#This Row],[Category]]="Insignia",Table33[[#This Row],[Account Deposit Amount]]-Table33[[#This Row],[Account Withdrawl Amount]], )</f>
        <v>0</v>
      </c>
      <c r="Q263" s="95">
        <f>IF(Table33[[#This Row],[Category]]="Activities/Program",Table33[[#This Row],[Account Deposit Amount]]-Table33[[#This Row],[Account Withdrawl Amount]], )</f>
        <v>0</v>
      </c>
      <c r="R263" s="95">
        <f>IF(Table33[[#This Row],[Category]]="Travel",Table33[[#This Row],[Account Deposit Amount]]-Table33[[#This Row],[Account Withdrawl Amount]], )</f>
        <v>0</v>
      </c>
      <c r="S263" s="95">
        <f>IF(Table33[[#This Row],[Category]]="Parties Food &amp; Beverages",Table33[[#This Row],[Account Deposit Amount]]-Table33[[#This Row],[Account Withdrawl Amount]], )</f>
        <v>0</v>
      </c>
      <c r="T263" s="95">
        <f>IF(Table33[[#This Row],[Category]]="Service Projects Donation",Table33[[#This Row],[Account Deposit Amount]]-Table33[[#This Row],[Account Withdrawl Amount]], )</f>
        <v>0</v>
      </c>
      <c r="U263" s="95">
        <f>IF(Table33[[#This Row],[Category]]="Cookie Debt",Table33[[#This Row],[Account Deposit Amount]]-Table33[[#This Row],[Account Withdrawl Amount]], )</f>
        <v>0</v>
      </c>
      <c r="V263" s="95">
        <f>IF(Table33[[#This Row],[Category]]="Other Expense",Table33[[#This Row],[Account Deposit Amount]]-Table33[[#This Row],[Account Withdrawl Amount]], )</f>
        <v>0</v>
      </c>
    </row>
    <row r="264" spans="1:22">
      <c r="A264" s="70"/>
      <c r="B264" s="64"/>
      <c r="C264" s="69"/>
      <c r="D264" s="111"/>
      <c r="E264" s="112"/>
      <c r="F264" s="113"/>
      <c r="G264" s="95">
        <f>$G$263+$E$264-$F$264</f>
        <v>0</v>
      </c>
      <c r="H264" s="70"/>
      <c r="I264" s="95">
        <f>IF(Table33[[#This Row],[Category]]="Fall Product",Table33[[#This Row],[Account Deposit Amount]]-Table33[[#This Row],[Account Withdrawl Amount]], )</f>
        <v>0</v>
      </c>
      <c r="J264" s="95">
        <f>IF(Table33[[#This Row],[Category]]="Cookies",Table33[[#This Row],[Account Deposit Amount]]-Table33[[#This Row],[Account Withdrawl Amount]], )</f>
        <v>0</v>
      </c>
      <c r="K264" s="95">
        <f>IF(Table33[[#This Row],[Category]]="Additional Money Earning Activities",Table33[[#This Row],[Account Deposit Amount]]-Table33[[#This Row],[Account Withdrawl Amount]], )</f>
        <v>0</v>
      </c>
      <c r="L264" s="95">
        <f>IF(Table33[[#This Row],[Category]]="Sponsorships",Table33[[#This Row],[Account Deposit Amount]]-Table33[[#This Row],[Account Withdrawl Amount]], )</f>
        <v>0</v>
      </c>
      <c r="M264" s="95">
        <f>IF(Table33[[#This Row],[Category]]="Troop Dues",Table33[[#This Row],[Account Deposit Amount]]-Table33[[#This Row],[Account Withdrawl Amount]], )</f>
        <v>0</v>
      </c>
      <c r="N264" s="95">
        <f>IF(Table33[[#This Row],[Category]]="Other Income",Table33[[#This Row],[Account Deposit Amount]]-Table33[[#This Row],[Account Withdrawl Amount]], )</f>
        <v>0</v>
      </c>
      <c r="O264" s="95">
        <f>IF(Table33[[#This Row],[Category]]="Registration",Table33[[#This Row],[Account Deposit Amount]]-Table33[[#This Row],[Account Withdrawl Amount]], )</f>
        <v>0</v>
      </c>
      <c r="P264" s="95">
        <f>IF(Table33[[#This Row],[Category]]="Insignia",Table33[[#This Row],[Account Deposit Amount]]-Table33[[#This Row],[Account Withdrawl Amount]], )</f>
        <v>0</v>
      </c>
      <c r="Q264" s="95">
        <f>IF(Table33[[#This Row],[Category]]="Activities/Program",Table33[[#This Row],[Account Deposit Amount]]-Table33[[#This Row],[Account Withdrawl Amount]], )</f>
        <v>0</v>
      </c>
      <c r="R264" s="95">
        <f>IF(Table33[[#This Row],[Category]]="Travel",Table33[[#This Row],[Account Deposit Amount]]-Table33[[#This Row],[Account Withdrawl Amount]], )</f>
        <v>0</v>
      </c>
      <c r="S264" s="95">
        <f>IF(Table33[[#This Row],[Category]]="Parties Food &amp; Beverages",Table33[[#This Row],[Account Deposit Amount]]-Table33[[#This Row],[Account Withdrawl Amount]], )</f>
        <v>0</v>
      </c>
      <c r="T264" s="95">
        <f>IF(Table33[[#This Row],[Category]]="Service Projects Donation",Table33[[#This Row],[Account Deposit Amount]]-Table33[[#This Row],[Account Withdrawl Amount]], )</f>
        <v>0</v>
      </c>
      <c r="U264" s="95">
        <f>IF(Table33[[#This Row],[Category]]="Cookie Debt",Table33[[#This Row],[Account Deposit Amount]]-Table33[[#This Row],[Account Withdrawl Amount]], )</f>
        <v>0</v>
      </c>
      <c r="V264" s="95">
        <f>IF(Table33[[#This Row],[Category]]="Other Expense",Table33[[#This Row],[Account Deposit Amount]]-Table33[[#This Row],[Account Withdrawl Amount]], )</f>
        <v>0</v>
      </c>
    </row>
    <row r="265" spans="1:22">
      <c r="A265" s="70"/>
      <c r="B265" s="64"/>
      <c r="C265" s="69"/>
      <c r="D265" s="111"/>
      <c r="E265" s="112"/>
      <c r="F265" s="113"/>
      <c r="G265" s="95">
        <f>$G$264+$E$265-$F$265</f>
        <v>0</v>
      </c>
      <c r="H265" s="70"/>
      <c r="I265" s="95">
        <f>IF(Table33[[#This Row],[Category]]="Fall Product",Table33[[#This Row],[Account Deposit Amount]]-Table33[[#This Row],[Account Withdrawl Amount]], )</f>
        <v>0</v>
      </c>
      <c r="J265" s="95">
        <f>IF(Table33[[#This Row],[Category]]="Cookies",Table33[[#This Row],[Account Deposit Amount]]-Table33[[#This Row],[Account Withdrawl Amount]], )</f>
        <v>0</v>
      </c>
      <c r="K265" s="95">
        <f>IF(Table33[[#This Row],[Category]]="Additional Money Earning Activities",Table33[[#This Row],[Account Deposit Amount]]-Table33[[#This Row],[Account Withdrawl Amount]], )</f>
        <v>0</v>
      </c>
      <c r="L265" s="95">
        <f>IF(Table33[[#This Row],[Category]]="Sponsorships",Table33[[#This Row],[Account Deposit Amount]]-Table33[[#This Row],[Account Withdrawl Amount]], )</f>
        <v>0</v>
      </c>
      <c r="M265" s="95">
        <f>IF(Table33[[#This Row],[Category]]="Troop Dues",Table33[[#This Row],[Account Deposit Amount]]-Table33[[#This Row],[Account Withdrawl Amount]], )</f>
        <v>0</v>
      </c>
      <c r="N265" s="95">
        <f>IF(Table33[[#This Row],[Category]]="Other Income",Table33[[#This Row],[Account Deposit Amount]]-Table33[[#This Row],[Account Withdrawl Amount]], )</f>
        <v>0</v>
      </c>
      <c r="O265" s="95">
        <f>IF(Table33[[#This Row],[Category]]="Registration",Table33[[#This Row],[Account Deposit Amount]]-Table33[[#This Row],[Account Withdrawl Amount]], )</f>
        <v>0</v>
      </c>
      <c r="P265" s="95">
        <f>IF(Table33[[#This Row],[Category]]="Insignia",Table33[[#This Row],[Account Deposit Amount]]-Table33[[#This Row],[Account Withdrawl Amount]], )</f>
        <v>0</v>
      </c>
      <c r="Q265" s="95">
        <f>IF(Table33[[#This Row],[Category]]="Activities/Program",Table33[[#This Row],[Account Deposit Amount]]-Table33[[#This Row],[Account Withdrawl Amount]], )</f>
        <v>0</v>
      </c>
      <c r="R265" s="95">
        <f>IF(Table33[[#This Row],[Category]]="Travel",Table33[[#This Row],[Account Deposit Amount]]-Table33[[#This Row],[Account Withdrawl Amount]], )</f>
        <v>0</v>
      </c>
      <c r="S265" s="95">
        <f>IF(Table33[[#This Row],[Category]]="Parties Food &amp; Beverages",Table33[[#This Row],[Account Deposit Amount]]-Table33[[#This Row],[Account Withdrawl Amount]], )</f>
        <v>0</v>
      </c>
      <c r="T265" s="95">
        <f>IF(Table33[[#This Row],[Category]]="Service Projects Donation",Table33[[#This Row],[Account Deposit Amount]]-Table33[[#This Row],[Account Withdrawl Amount]], )</f>
        <v>0</v>
      </c>
      <c r="U265" s="95">
        <f>IF(Table33[[#This Row],[Category]]="Cookie Debt",Table33[[#This Row],[Account Deposit Amount]]-Table33[[#This Row],[Account Withdrawl Amount]], )</f>
        <v>0</v>
      </c>
      <c r="V265" s="95">
        <f>IF(Table33[[#This Row],[Category]]="Other Expense",Table33[[#This Row],[Account Deposit Amount]]-Table33[[#This Row],[Account Withdrawl Amount]], )</f>
        <v>0</v>
      </c>
    </row>
    <row r="266" spans="1:22">
      <c r="A266" s="70"/>
      <c r="B266" s="64"/>
      <c r="C266" s="69"/>
      <c r="D266" s="111"/>
      <c r="E266" s="112"/>
      <c r="F266" s="113"/>
      <c r="G266" s="95">
        <f>$G$265+$E$266-$F$266</f>
        <v>0</v>
      </c>
      <c r="H266" s="70"/>
      <c r="I266" s="95">
        <f>IF(Table33[[#This Row],[Category]]="Fall Product",Table33[[#This Row],[Account Deposit Amount]]-Table33[[#This Row],[Account Withdrawl Amount]], )</f>
        <v>0</v>
      </c>
      <c r="J266" s="95">
        <f>IF(Table33[[#This Row],[Category]]="Cookies",Table33[[#This Row],[Account Deposit Amount]]-Table33[[#This Row],[Account Withdrawl Amount]], )</f>
        <v>0</v>
      </c>
      <c r="K266" s="95">
        <f>IF(Table33[[#This Row],[Category]]="Additional Money Earning Activities",Table33[[#This Row],[Account Deposit Amount]]-Table33[[#This Row],[Account Withdrawl Amount]], )</f>
        <v>0</v>
      </c>
      <c r="L266" s="95">
        <f>IF(Table33[[#This Row],[Category]]="Sponsorships",Table33[[#This Row],[Account Deposit Amount]]-Table33[[#This Row],[Account Withdrawl Amount]], )</f>
        <v>0</v>
      </c>
      <c r="M266" s="95">
        <f>IF(Table33[[#This Row],[Category]]="Troop Dues",Table33[[#This Row],[Account Deposit Amount]]-Table33[[#This Row],[Account Withdrawl Amount]], )</f>
        <v>0</v>
      </c>
      <c r="N266" s="95">
        <f>IF(Table33[[#This Row],[Category]]="Other Income",Table33[[#This Row],[Account Deposit Amount]]-Table33[[#This Row],[Account Withdrawl Amount]], )</f>
        <v>0</v>
      </c>
      <c r="O266" s="95">
        <f>IF(Table33[[#This Row],[Category]]="Registration",Table33[[#This Row],[Account Deposit Amount]]-Table33[[#This Row],[Account Withdrawl Amount]], )</f>
        <v>0</v>
      </c>
      <c r="P266" s="95">
        <f>IF(Table33[[#This Row],[Category]]="Insignia",Table33[[#This Row],[Account Deposit Amount]]-Table33[[#This Row],[Account Withdrawl Amount]], )</f>
        <v>0</v>
      </c>
      <c r="Q266" s="95">
        <f>IF(Table33[[#This Row],[Category]]="Activities/Program",Table33[[#This Row],[Account Deposit Amount]]-Table33[[#This Row],[Account Withdrawl Amount]], )</f>
        <v>0</v>
      </c>
      <c r="R266" s="95">
        <f>IF(Table33[[#This Row],[Category]]="Travel",Table33[[#This Row],[Account Deposit Amount]]-Table33[[#This Row],[Account Withdrawl Amount]], )</f>
        <v>0</v>
      </c>
      <c r="S266" s="95">
        <f>IF(Table33[[#This Row],[Category]]="Parties Food &amp; Beverages",Table33[[#This Row],[Account Deposit Amount]]-Table33[[#This Row],[Account Withdrawl Amount]], )</f>
        <v>0</v>
      </c>
      <c r="T266" s="95">
        <f>IF(Table33[[#This Row],[Category]]="Service Projects Donation",Table33[[#This Row],[Account Deposit Amount]]-Table33[[#This Row],[Account Withdrawl Amount]], )</f>
        <v>0</v>
      </c>
      <c r="U266" s="95">
        <f>IF(Table33[[#This Row],[Category]]="Cookie Debt",Table33[[#This Row],[Account Deposit Amount]]-Table33[[#This Row],[Account Withdrawl Amount]], )</f>
        <v>0</v>
      </c>
      <c r="V266" s="95">
        <f>IF(Table33[[#This Row],[Category]]="Other Expense",Table33[[#This Row],[Account Deposit Amount]]-Table33[[#This Row],[Account Withdrawl Amount]], )</f>
        <v>0</v>
      </c>
    </row>
    <row r="267" spans="1:22">
      <c r="A267" s="70"/>
      <c r="B267" s="64"/>
      <c r="C267" s="69"/>
      <c r="D267" s="111"/>
      <c r="E267" s="112"/>
      <c r="F267" s="113"/>
      <c r="G267" s="95">
        <f>$G$266+$E$267-$F$267</f>
        <v>0</v>
      </c>
      <c r="H267" s="70"/>
      <c r="I267" s="95">
        <f>IF(Table33[[#This Row],[Category]]="Fall Product",Table33[[#This Row],[Account Deposit Amount]]-Table33[[#This Row],[Account Withdrawl Amount]], )</f>
        <v>0</v>
      </c>
      <c r="J267" s="95">
        <f>IF(Table33[[#This Row],[Category]]="Cookies",Table33[[#This Row],[Account Deposit Amount]]-Table33[[#This Row],[Account Withdrawl Amount]], )</f>
        <v>0</v>
      </c>
      <c r="K267" s="95">
        <f>IF(Table33[[#This Row],[Category]]="Additional Money Earning Activities",Table33[[#This Row],[Account Deposit Amount]]-Table33[[#This Row],[Account Withdrawl Amount]], )</f>
        <v>0</v>
      </c>
      <c r="L267" s="95">
        <f>IF(Table33[[#This Row],[Category]]="Sponsorships",Table33[[#This Row],[Account Deposit Amount]]-Table33[[#This Row],[Account Withdrawl Amount]], )</f>
        <v>0</v>
      </c>
      <c r="M267" s="95">
        <f>IF(Table33[[#This Row],[Category]]="Troop Dues",Table33[[#This Row],[Account Deposit Amount]]-Table33[[#This Row],[Account Withdrawl Amount]], )</f>
        <v>0</v>
      </c>
      <c r="N267" s="95">
        <f>IF(Table33[[#This Row],[Category]]="Other Income",Table33[[#This Row],[Account Deposit Amount]]-Table33[[#This Row],[Account Withdrawl Amount]], )</f>
        <v>0</v>
      </c>
      <c r="O267" s="95">
        <f>IF(Table33[[#This Row],[Category]]="Registration",Table33[[#This Row],[Account Deposit Amount]]-Table33[[#This Row],[Account Withdrawl Amount]], )</f>
        <v>0</v>
      </c>
      <c r="P267" s="95">
        <f>IF(Table33[[#This Row],[Category]]="Insignia",Table33[[#This Row],[Account Deposit Amount]]-Table33[[#This Row],[Account Withdrawl Amount]], )</f>
        <v>0</v>
      </c>
      <c r="Q267" s="95">
        <f>IF(Table33[[#This Row],[Category]]="Activities/Program",Table33[[#This Row],[Account Deposit Amount]]-Table33[[#This Row],[Account Withdrawl Amount]], )</f>
        <v>0</v>
      </c>
      <c r="R267" s="95">
        <f>IF(Table33[[#This Row],[Category]]="Travel",Table33[[#This Row],[Account Deposit Amount]]-Table33[[#This Row],[Account Withdrawl Amount]], )</f>
        <v>0</v>
      </c>
      <c r="S267" s="95">
        <f>IF(Table33[[#This Row],[Category]]="Parties Food &amp; Beverages",Table33[[#This Row],[Account Deposit Amount]]-Table33[[#This Row],[Account Withdrawl Amount]], )</f>
        <v>0</v>
      </c>
      <c r="T267" s="95">
        <f>IF(Table33[[#This Row],[Category]]="Service Projects Donation",Table33[[#This Row],[Account Deposit Amount]]-Table33[[#This Row],[Account Withdrawl Amount]], )</f>
        <v>0</v>
      </c>
      <c r="U267" s="95">
        <f>IF(Table33[[#This Row],[Category]]="Cookie Debt",Table33[[#This Row],[Account Deposit Amount]]-Table33[[#This Row],[Account Withdrawl Amount]], )</f>
        <v>0</v>
      </c>
      <c r="V267" s="95">
        <f>IF(Table33[[#This Row],[Category]]="Other Expense",Table33[[#This Row],[Account Deposit Amount]]-Table33[[#This Row],[Account Withdrawl Amount]], )</f>
        <v>0</v>
      </c>
    </row>
    <row r="268" spans="1:22">
      <c r="A268" s="70"/>
      <c r="B268" s="64"/>
      <c r="C268" s="69"/>
      <c r="D268" s="111"/>
      <c r="E268" s="112"/>
      <c r="F268" s="113"/>
      <c r="G268" s="95">
        <f>$G$267+$E$268-$F$268</f>
        <v>0</v>
      </c>
      <c r="H268" s="70"/>
      <c r="I268" s="95">
        <f>IF(Table33[[#This Row],[Category]]="Fall Product",Table33[[#This Row],[Account Deposit Amount]]-Table33[[#This Row],[Account Withdrawl Amount]], )</f>
        <v>0</v>
      </c>
      <c r="J268" s="95">
        <f>IF(Table33[[#This Row],[Category]]="Cookies",Table33[[#This Row],[Account Deposit Amount]]-Table33[[#This Row],[Account Withdrawl Amount]], )</f>
        <v>0</v>
      </c>
      <c r="K268" s="95">
        <f>IF(Table33[[#This Row],[Category]]="Additional Money Earning Activities",Table33[[#This Row],[Account Deposit Amount]]-Table33[[#This Row],[Account Withdrawl Amount]], )</f>
        <v>0</v>
      </c>
      <c r="L268" s="95">
        <f>IF(Table33[[#This Row],[Category]]="Sponsorships",Table33[[#This Row],[Account Deposit Amount]]-Table33[[#This Row],[Account Withdrawl Amount]], )</f>
        <v>0</v>
      </c>
      <c r="M268" s="95">
        <f>IF(Table33[[#This Row],[Category]]="Troop Dues",Table33[[#This Row],[Account Deposit Amount]]-Table33[[#This Row],[Account Withdrawl Amount]], )</f>
        <v>0</v>
      </c>
      <c r="N268" s="95">
        <f>IF(Table33[[#This Row],[Category]]="Other Income",Table33[[#This Row],[Account Deposit Amount]]-Table33[[#This Row],[Account Withdrawl Amount]], )</f>
        <v>0</v>
      </c>
      <c r="O268" s="95">
        <f>IF(Table33[[#This Row],[Category]]="Registration",Table33[[#This Row],[Account Deposit Amount]]-Table33[[#This Row],[Account Withdrawl Amount]], )</f>
        <v>0</v>
      </c>
      <c r="P268" s="95">
        <f>IF(Table33[[#This Row],[Category]]="Insignia",Table33[[#This Row],[Account Deposit Amount]]-Table33[[#This Row],[Account Withdrawl Amount]], )</f>
        <v>0</v>
      </c>
      <c r="Q268" s="95">
        <f>IF(Table33[[#This Row],[Category]]="Activities/Program",Table33[[#This Row],[Account Deposit Amount]]-Table33[[#This Row],[Account Withdrawl Amount]], )</f>
        <v>0</v>
      </c>
      <c r="R268" s="95">
        <f>IF(Table33[[#This Row],[Category]]="Travel",Table33[[#This Row],[Account Deposit Amount]]-Table33[[#This Row],[Account Withdrawl Amount]], )</f>
        <v>0</v>
      </c>
      <c r="S268" s="95">
        <f>IF(Table33[[#This Row],[Category]]="Parties Food &amp; Beverages",Table33[[#This Row],[Account Deposit Amount]]-Table33[[#This Row],[Account Withdrawl Amount]], )</f>
        <v>0</v>
      </c>
      <c r="T268" s="95">
        <f>IF(Table33[[#This Row],[Category]]="Service Projects Donation",Table33[[#This Row],[Account Deposit Amount]]-Table33[[#This Row],[Account Withdrawl Amount]], )</f>
        <v>0</v>
      </c>
      <c r="U268" s="95">
        <f>IF(Table33[[#This Row],[Category]]="Cookie Debt",Table33[[#This Row],[Account Deposit Amount]]-Table33[[#This Row],[Account Withdrawl Amount]], )</f>
        <v>0</v>
      </c>
      <c r="V268" s="95">
        <f>IF(Table33[[#This Row],[Category]]="Other Expense",Table33[[#This Row],[Account Deposit Amount]]-Table33[[#This Row],[Account Withdrawl Amount]], )</f>
        <v>0</v>
      </c>
    </row>
    <row r="269" spans="1:22">
      <c r="A269" s="70"/>
      <c r="B269" s="64"/>
      <c r="C269" s="69"/>
      <c r="D269" s="111"/>
      <c r="E269" s="112"/>
      <c r="F269" s="113"/>
      <c r="G269" s="95">
        <f>$G$268+$E$269-$F$269</f>
        <v>0</v>
      </c>
      <c r="H269" s="70"/>
      <c r="I269" s="95">
        <f>IF(Table33[[#This Row],[Category]]="Fall Product",Table33[[#This Row],[Account Deposit Amount]]-Table33[[#This Row],[Account Withdrawl Amount]], )</f>
        <v>0</v>
      </c>
      <c r="J269" s="95">
        <f>IF(Table33[[#This Row],[Category]]="Cookies",Table33[[#This Row],[Account Deposit Amount]]-Table33[[#This Row],[Account Withdrawl Amount]], )</f>
        <v>0</v>
      </c>
      <c r="K269" s="95">
        <f>IF(Table33[[#This Row],[Category]]="Additional Money Earning Activities",Table33[[#This Row],[Account Deposit Amount]]-Table33[[#This Row],[Account Withdrawl Amount]], )</f>
        <v>0</v>
      </c>
      <c r="L269" s="95">
        <f>IF(Table33[[#This Row],[Category]]="Sponsorships",Table33[[#This Row],[Account Deposit Amount]]-Table33[[#This Row],[Account Withdrawl Amount]], )</f>
        <v>0</v>
      </c>
      <c r="M269" s="95">
        <f>IF(Table33[[#This Row],[Category]]="Troop Dues",Table33[[#This Row],[Account Deposit Amount]]-Table33[[#This Row],[Account Withdrawl Amount]], )</f>
        <v>0</v>
      </c>
      <c r="N269" s="95">
        <f>IF(Table33[[#This Row],[Category]]="Other Income",Table33[[#This Row],[Account Deposit Amount]]-Table33[[#This Row],[Account Withdrawl Amount]], )</f>
        <v>0</v>
      </c>
      <c r="O269" s="95">
        <f>IF(Table33[[#This Row],[Category]]="Registration",Table33[[#This Row],[Account Deposit Amount]]-Table33[[#This Row],[Account Withdrawl Amount]], )</f>
        <v>0</v>
      </c>
      <c r="P269" s="95">
        <f>IF(Table33[[#This Row],[Category]]="Insignia",Table33[[#This Row],[Account Deposit Amount]]-Table33[[#This Row],[Account Withdrawl Amount]], )</f>
        <v>0</v>
      </c>
      <c r="Q269" s="95">
        <f>IF(Table33[[#This Row],[Category]]="Activities/Program",Table33[[#This Row],[Account Deposit Amount]]-Table33[[#This Row],[Account Withdrawl Amount]], )</f>
        <v>0</v>
      </c>
      <c r="R269" s="95">
        <f>IF(Table33[[#This Row],[Category]]="Travel",Table33[[#This Row],[Account Deposit Amount]]-Table33[[#This Row],[Account Withdrawl Amount]], )</f>
        <v>0</v>
      </c>
      <c r="S269" s="95">
        <f>IF(Table33[[#This Row],[Category]]="Parties Food &amp; Beverages",Table33[[#This Row],[Account Deposit Amount]]-Table33[[#This Row],[Account Withdrawl Amount]], )</f>
        <v>0</v>
      </c>
      <c r="T269" s="95">
        <f>IF(Table33[[#This Row],[Category]]="Service Projects Donation",Table33[[#This Row],[Account Deposit Amount]]-Table33[[#This Row],[Account Withdrawl Amount]], )</f>
        <v>0</v>
      </c>
      <c r="U269" s="95">
        <f>IF(Table33[[#This Row],[Category]]="Cookie Debt",Table33[[#This Row],[Account Deposit Amount]]-Table33[[#This Row],[Account Withdrawl Amount]], )</f>
        <v>0</v>
      </c>
      <c r="V269" s="95">
        <f>IF(Table33[[#This Row],[Category]]="Other Expense",Table33[[#This Row],[Account Deposit Amount]]-Table33[[#This Row],[Account Withdrawl Amount]], )</f>
        <v>0</v>
      </c>
    </row>
    <row r="270" spans="1:22">
      <c r="A270" s="70"/>
      <c r="B270" s="64"/>
      <c r="C270" s="69"/>
      <c r="D270" s="111"/>
      <c r="E270" s="112"/>
      <c r="F270" s="113"/>
      <c r="G270" s="95">
        <f>$G$269+$E$270-$F$270</f>
        <v>0</v>
      </c>
      <c r="H270" s="70"/>
      <c r="I270" s="95">
        <f>IF(Table33[[#This Row],[Category]]="Fall Product",Table33[[#This Row],[Account Deposit Amount]]-Table33[[#This Row],[Account Withdrawl Amount]], )</f>
        <v>0</v>
      </c>
      <c r="J270" s="95">
        <f>IF(Table33[[#This Row],[Category]]="Cookies",Table33[[#This Row],[Account Deposit Amount]]-Table33[[#This Row],[Account Withdrawl Amount]], )</f>
        <v>0</v>
      </c>
      <c r="K270" s="95">
        <f>IF(Table33[[#This Row],[Category]]="Additional Money Earning Activities",Table33[[#This Row],[Account Deposit Amount]]-Table33[[#This Row],[Account Withdrawl Amount]], )</f>
        <v>0</v>
      </c>
      <c r="L270" s="95">
        <f>IF(Table33[[#This Row],[Category]]="Sponsorships",Table33[[#This Row],[Account Deposit Amount]]-Table33[[#This Row],[Account Withdrawl Amount]], )</f>
        <v>0</v>
      </c>
      <c r="M270" s="95">
        <f>IF(Table33[[#This Row],[Category]]="Troop Dues",Table33[[#This Row],[Account Deposit Amount]]-Table33[[#This Row],[Account Withdrawl Amount]], )</f>
        <v>0</v>
      </c>
      <c r="N270" s="95">
        <f>IF(Table33[[#This Row],[Category]]="Other Income",Table33[[#This Row],[Account Deposit Amount]]-Table33[[#This Row],[Account Withdrawl Amount]], )</f>
        <v>0</v>
      </c>
      <c r="O270" s="95">
        <f>IF(Table33[[#This Row],[Category]]="Registration",Table33[[#This Row],[Account Deposit Amount]]-Table33[[#This Row],[Account Withdrawl Amount]], )</f>
        <v>0</v>
      </c>
      <c r="P270" s="95">
        <f>IF(Table33[[#This Row],[Category]]="Insignia",Table33[[#This Row],[Account Deposit Amount]]-Table33[[#This Row],[Account Withdrawl Amount]], )</f>
        <v>0</v>
      </c>
      <c r="Q270" s="95">
        <f>IF(Table33[[#This Row],[Category]]="Activities/Program",Table33[[#This Row],[Account Deposit Amount]]-Table33[[#This Row],[Account Withdrawl Amount]], )</f>
        <v>0</v>
      </c>
      <c r="R270" s="95">
        <f>IF(Table33[[#This Row],[Category]]="Travel",Table33[[#This Row],[Account Deposit Amount]]-Table33[[#This Row],[Account Withdrawl Amount]], )</f>
        <v>0</v>
      </c>
      <c r="S270" s="95">
        <f>IF(Table33[[#This Row],[Category]]="Parties Food &amp; Beverages",Table33[[#This Row],[Account Deposit Amount]]-Table33[[#This Row],[Account Withdrawl Amount]], )</f>
        <v>0</v>
      </c>
      <c r="T270" s="95">
        <f>IF(Table33[[#This Row],[Category]]="Service Projects Donation",Table33[[#This Row],[Account Deposit Amount]]-Table33[[#This Row],[Account Withdrawl Amount]], )</f>
        <v>0</v>
      </c>
      <c r="U270" s="95">
        <f>IF(Table33[[#This Row],[Category]]="Cookie Debt",Table33[[#This Row],[Account Deposit Amount]]-Table33[[#This Row],[Account Withdrawl Amount]], )</f>
        <v>0</v>
      </c>
      <c r="V270" s="95">
        <f>IF(Table33[[#This Row],[Category]]="Other Expense",Table33[[#This Row],[Account Deposit Amount]]-Table33[[#This Row],[Account Withdrawl Amount]], )</f>
        <v>0</v>
      </c>
    </row>
    <row r="271" spans="1:22">
      <c r="A271" s="70"/>
      <c r="B271" s="64"/>
      <c r="C271" s="69"/>
      <c r="D271" s="111"/>
      <c r="E271" s="112"/>
      <c r="F271" s="113"/>
      <c r="G271" s="95">
        <f>$G$270+$E$271-$F$271</f>
        <v>0</v>
      </c>
      <c r="H271" s="70"/>
      <c r="I271" s="95">
        <f>IF(Table33[[#This Row],[Category]]="Fall Product",Table33[[#This Row],[Account Deposit Amount]]-Table33[[#This Row],[Account Withdrawl Amount]], )</f>
        <v>0</v>
      </c>
      <c r="J271" s="95">
        <f>IF(Table33[[#This Row],[Category]]="Cookies",Table33[[#This Row],[Account Deposit Amount]]-Table33[[#This Row],[Account Withdrawl Amount]], )</f>
        <v>0</v>
      </c>
      <c r="K271" s="95">
        <f>IF(Table33[[#This Row],[Category]]="Additional Money Earning Activities",Table33[[#This Row],[Account Deposit Amount]]-Table33[[#This Row],[Account Withdrawl Amount]], )</f>
        <v>0</v>
      </c>
      <c r="L271" s="95">
        <f>IF(Table33[[#This Row],[Category]]="Sponsorships",Table33[[#This Row],[Account Deposit Amount]]-Table33[[#This Row],[Account Withdrawl Amount]], )</f>
        <v>0</v>
      </c>
      <c r="M271" s="95">
        <f>IF(Table33[[#This Row],[Category]]="Troop Dues",Table33[[#This Row],[Account Deposit Amount]]-Table33[[#This Row],[Account Withdrawl Amount]], )</f>
        <v>0</v>
      </c>
      <c r="N271" s="95">
        <f>IF(Table33[[#This Row],[Category]]="Other Income",Table33[[#This Row],[Account Deposit Amount]]-Table33[[#This Row],[Account Withdrawl Amount]], )</f>
        <v>0</v>
      </c>
      <c r="O271" s="95">
        <f>IF(Table33[[#This Row],[Category]]="Registration",Table33[[#This Row],[Account Deposit Amount]]-Table33[[#This Row],[Account Withdrawl Amount]], )</f>
        <v>0</v>
      </c>
      <c r="P271" s="95">
        <f>IF(Table33[[#This Row],[Category]]="Insignia",Table33[[#This Row],[Account Deposit Amount]]-Table33[[#This Row],[Account Withdrawl Amount]], )</f>
        <v>0</v>
      </c>
      <c r="Q271" s="95">
        <f>IF(Table33[[#This Row],[Category]]="Activities/Program",Table33[[#This Row],[Account Deposit Amount]]-Table33[[#This Row],[Account Withdrawl Amount]], )</f>
        <v>0</v>
      </c>
      <c r="R271" s="95">
        <f>IF(Table33[[#This Row],[Category]]="Travel",Table33[[#This Row],[Account Deposit Amount]]-Table33[[#This Row],[Account Withdrawl Amount]], )</f>
        <v>0</v>
      </c>
      <c r="S271" s="95">
        <f>IF(Table33[[#This Row],[Category]]="Parties Food &amp; Beverages",Table33[[#This Row],[Account Deposit Amount]]-Table33[[#This Row],[Account Withdrawl Amount]], )</f>
        <v>0</v>
      </c>
      <c r="T271" s="95">
        <f>IF(Table33[[#This Row],[Category]]="Service Projects Donation",Table33[[#This Row],[Account Deposit Amount]]-Table33[[#This Row],[Account Withdrawl Amount]], )</f>
        <v>0</v>
      </c>
      <c r="U271" s="95">
        <f>IF(Table33[[#This Row],[Category]]="Cookie Debt",Table33[[#This Row],[Account Deposit Amount]]-Table33[[#This Row],[Account Withdrawl Amount]], )</f>
        <v>0</v>
      </c>
      <c r="V271" s="95">
        <f>IF(Table33[[#This Row],[Category]]="Other Expense",Table33[[#This Row],[Account Deposit Amount]]-Table33[[#This Row],[Account Withdrawl Amount]], )</f>
        <v>0</v>
      </c>
    </row>
    <row r="272" spans="1:22">
      <c r="A272" s="70"/>
      <c r="B272" s="64"/>
      <c r="C272" s="69"/>
      <c r="D272" s="111"/>
      <c r="E272" s="112"/>
      <c r="F272" s="113"/>
      <c r="G272" s="95">
        <f>$G$271+$E$272-$F$272</f>
        <v>0</v>
      </c>
      <c r="H272" s="70"/>
      <c r="I272" s="95">
        <f>IF(Table33[[#This Row],[Category]]="Fall Product",Table33[[#This Row],[Account Deposit Amount]]-Table33[[#This Row],[Account Withdrawl Amount]], )</f>
        <v>0</v>
      </c>
      <c r="J272" s="95">
        <f>IF(Table33[[#This Row],[Category]]="Cookies",Table33[[#This Row],[Account Deposit Amount]]-Table33[[#This Row],[Account Withdrawl Amount]], )</f>
        <v>0</v>
      </c>
      <c r="K272" s="95">
        <f>IF(Table33[[#This Row],[Category]]="Additional Money Earning Activities",Table33[[#This Row],[Account Deposit Amount]]-Table33[[#This Row],[Account Withdrawl Amount]], )</f>
        <v>0</v>
      </c>
      <c r="L272" s="95">
        <f>IF(Table33[[#This Row],[Category]]="Sponsorships",Table33[[#This Row],[Account Deposit Amount]]-Table33[[#This Row],[Account Withdrawl Amount]], )</f>
        <v>0</v>
      </c>
      <c r="M272" s="95">
        <f>IF(Table33[[#This Row],[Category]]="Troop Dues",Table33[[#This Row],[Account Deposit Amount]]-Table33[[#This Row],[Account Withdrawl Amount]], )</f>
        <v>0</v>
      </c>
      <c r="N272" s="95">
        <f>IF(Table33[[#This Row],[Category]]="Other Income",Table33[[#This Row],[Account Deposit Amount]]-Table33[[#This Row],[Account Withdrawl Amount]], )</f>
        <v>0</v>
      </c>
      <c r="O272" s="95">
        <f>IF(Table33[[#This Row],[Category]]="Registration",Table33[[#This Row],[Account Deposit Amount]]-Table33[[#This Row],[Account Withdrawl Amount]], )</f>
        <v>0</v>
      </c>
      <c r="P272" s="95">
        <f>IF(Table33[[#This Row],[Category]]="Insignia",Table33[[#This Row],[Account Deposit Amount]]-Table33[[#This Row],[Account Withdrawl Amount]], )</f>
        <v>0</v>
      </c>
      <c r="Q272" s="95">
        <f>IF(Table33[[#This Row],[Category]]="Activities/Program",Table33[[#This Row],[Account Deposit Amount]]-Table33[[#This Row],[Account Withdrawl Amount]], )</f>
        <v>0</v>
      </c>
      <c r="R272" s="95">
        <f>IF(Table33[[#This Row],[Category]]="Travel",Table33[[#This Row],[Account Deposit Amount]]-Table33[[#This Row],[Account Withdrawl Amount]], )</f>
        <v>0</v>
      </c>
      <c r="S272" s="95">
        <f>IF(Table33[[#This Row],[Category]]="Parties Food &amp; Beverages",Table33[[#This Row],[Account Deposit Amount]]-Table33[[#This Row],[Account Withdrawl Amount]], )</f>
        <v>0</v>
      </c>
      <c r="T272" s="95">
        <f>IF(Table33[[#This Row],[Category]]="Service Projects Donation",Table33[[#This Row],[Account Deposit Amount]]-Table33[[#This Row],[Account Withdrawl Amount]], )</f>
        <v>0</v>
      </c>
      <c r="U272" s="95">
        <f>IF(Table33[[#This Row],[Category]]="Cookie Debt",Table33[[#This Row],[Account Deposit Amount]]-Table33[[#This Row],[Account Withdrawl Amount]], )</f>
        <v>0</v>
      </c>
      <c r="V272" s="95">
        <f>IF(Table33[[#This Row],[Category]]="Other Expense",Table33[[#This Row],[Account Deposit Amount]]-Table33[[#This Row],[Account Withdrawl Amount]], )</f>
        <v>0</v>
      </c>
    </row>
    <row r="273" spans="1:22">
      <c r="A273" s="70"/>
      <c r="B273" s="64"/>
      <c r="C273" s="69"/>
      <c r="D273" s="111"/>
      <c r="E273" s="112"/>
      <c r="F273" s="113"/>
      <c r="G273" s="95">
        <f>$G$272+$E$273-$F$273</f>
        <v>0</v>
      </c>
      <c r="H273" s="70"/>
      <c r="I273" s="95">
        <f>IF(Table33[[#This Row],[Category]]="Fall Product",Table33[[#This Row],[Account Deposit Amount]]-Table33[[#This Row],[Account Withdrawl Amount]], )</f>
        <v>0</v>
      </c>
      <c r="J273" s="95">
        <f>IF(Table33[[#This Row],[Category]]="Cookies",Table33[[#This Row],[Account Deposit Amount]]-Table33[[#This Row],[Account Withdrawl Amount]], )</f>
        <v>0</v>
      </c>
      <c r="K273" s="95">
        <f>IF(Table33[[#This Row],[Category]]="Additional Money Earning Activities",Table33[[#This Row],[Account Deposit Amount]]-Table33[[#This Row],[Account Withdrawl Amount]], )</f>
        <v>0</v>
      </c>
      <c r="L273" s="95">
        <f>IF(Table33[[#This Row],[Category]]="Sponsorships",Table33[[#This Row],[Account Deposit Amount]]-Table33[[#This Row],[Account Withdrawl Amount]], )</f>
        <v>0</v>
      </c>
      <c r="M273" s="95">
        <f>IF(Table33[[#This Row],[Category]]="Troop Dues",Table33[[#This Row],[Account Deposit Amount]]-Table33[[#This Row],[Account Withdrawl Amount]], )</f>
        <v>0</v>
      </c>
      <c r="N273" s="95">
        <f>IF(Table33[[#This Row],[Category]]="Other Income",Table33[[#This Row],[Account Deposit Amount]]-Table33[[#This Row],[Account Withdrawl Amount]], )</f>
        <v>0</v>
      </c>
      <c r="O273" s="95">
        <f>IF(Table33[[#This Row],[Category]]="Registration",Table33[[#This Row],[Account Deposit Amount]]-Table33[[#This Row],[Account Withdrawl Amount]], )</f>
        <v>0</v>
      </c>
      <c r="P273" s="95">
        <f>IF(Table33[[#This Row],[Category]]="Insignia",Table33[[#This Row],[Account Deposit Amount]]-Table33[[#This Row],[Account Withdrawl Amount]], )</f>
        <v>0</v>
      </c>
      <c r="Q273" s="95">
        <f>IF(Table33[[#This Row],[Category]]="Activities/Program",Table33[[#This Row],[Account Deposit Amount]]-Table33[[#This Row],[Account Withdrawl Amount]], )</f>
        <v>0</v>
      </c>
      <c r="R273" s="95">
        <f>IF(Table33[[#This Row],[Category]]="Travel",Table33[[#This Row],[Account Deposit Amount]]-Table33[[#This Row],[Account Withdrawl Amount]], )</f>
        <v>0</v>
      </c>
      <c r="S273" s="95">
        <f>IF(Table33[[#This Row],[Category]]="Parties Food &amp; Beverages",Table33[[#This Row],[Account Deposit Amount]]-Table33[[#This Row],[Account Withdrawl Amount]], )</f>
        <v>0</v>
      </c>
      <c r="T273" s="95">
        <f>IF(Table33[[#This Row],[Category]]="Service Projects Donation",Table33[[#This Row],[Account Deposit Amount]]-Table33[[#This Row],[Account Withdrawl Amount]], )</f>
        <v>0</v>
      </c>
      <c r="U273" s="95">
        <f>IF(Table33[[#This Row],[Category]]="Cookie Debt",Table33[[#This Row],[Account Deposit Amount]]-Table33[[#This Row],[Account Withdrawl Amount]], )</f>
        <v>0</v>
      </c>
      <c r="V273" s="95">
        <f>IF(Table33[[#This Row],[Category]]="Other Expense",Table33[[#This Row],[Account Deposit Amount]]-Table33[[#This Row],[Account Withdrawl Amount]], )</f>
        <v>0</v>
      </c>
    </row>
    <row r="274" spans="1:22">
      <c r="A274" s="70"/>
      <c r="B274" s="64"/>
      <c r="C274" s="69"/>
      <c r="D274" s="111"/>
      <c r="E274" s="112"/>
      <c r="F274" s="113"/>
      <c r="G274" s="95">
        <f>$G$273+$E$274-$F$274</f>
        <v>0</v>
      </c>
      <c r="H274" s="70"/>
      <c r="I274" s="95">
        <f>IF(Table33[[#This Row],[Category]]="Fall Product",Table33[[#This Row],[Account Deposit Amount]]-Table33[[#This Row],[Account Withdrawl Amount]], )</f>
        <v>0</v>
      </c>
      <c r="J274" s="95">
        <f>IF(Table33[[#This Row],[Category]]="Cookies",Table33[[#This Row],[Account Deposit Amount]]-Table33[[#This Row],[Account Withdrawl Amount]], )</f>
        <v>0</v>
      </c>
      <c r="K274" s="95">
        <f>IF(Table33[[#This Row],[Category]]="Additional Money Earning Activities",Table33[[#This Row],[Account Deposit Amount]]-Table33[[#This Row],[Account Withdrawl Amount]], )</f>
        <v>0</v>
      </c>
      <c r="L274" s="95">
        <f>IF(Table33[[#This Row],[Category]]="Sponsorships",Table33[[#This Row],[Account Deposit Amount]]-Table33[[#This Row],[Account Withdrawl Amount]], )</f>
        <v>0</v>
      </c>
      <c r="M274" s="95">
        <f>IF(Table33[[#This Row],[Category]]="Troop Dues",Table33[[#This Row],[Account Deposit Amount]]-Table33[[#This Row],[Account Withdrawl Amount]], )</f>
        <v>0</v>
      </c>
      <c r="N274" s="95">
        <f>IF(Table33[[#This Row],[Category]]="Other Income",Table33[[#This Row],[Account Deposit Amount]]-Table33[[#This Row],[Account Withdrawl Amount]], )</f>
        <v>0</v>
      </c>
      <c r="O274" s="95">
        <f>IF(Table33[[#This Row],[Category]]="Registration",Table33[[#This Row],[Account Deposit Amount]]-Table33[[#This Row],[Account Withdrawl Amount]], )</f>
        <v>0</v>
      </c>
      <c r="P274" s="95">
        <f>IF(Table33[[#This Row],[Category]]="Insignia",Table33[[#This Row],[Account Deposit Amount]]-Table33[[#This Row],[Account Withdrawl Amount]], )</f>
        <v>0</v>
      </c>
      <c r="Q274" s="95">
        <f>IF(Table33[[#This Row],[Category]]="Activities/Program",Table33[[#This Row],[Account Deposit Amount]]-Table33[[#This Row],[Account Withdrawl Amount]], )</f>
        <v>0</v>
      </c>
      <c r="R274" s="95">
        <f>IF(Table33[[#This Row],[Category]]="Travel",Table33[[#This Row],[Account Deposit Amount]]-Table33[[#This Row],[Account Withdrawl Amount]], )</f>
        <v>0</v>
      </c>
      <c r="S274" s="95">
        <f>IF(Table33[[#This Row],[Category]]="Parties Food &amp; Beverages",Table33[[#This Row],[Account Deposit Amount]]-Table33[[#This Row],[Account Withdrawl Amount]], )</f>
        <v>0</v>
      </c>
      <c r="T274" s="95">
        <f>IF(Table33[[#This Row],[Category]]="Service Projects Donation",Table33[[#This Row],[Account Deposit Amount]]-Table33[[#This Row],[Account Withdrawl Amount]], )</f>
        <v>0</v>
      </c>
      <c r="U274" s="95">
        <f>IF(Table33[[#This Row],[Category]]="Cookie Debt",Table33[[#This Row],[Account Deposit Amount]]-Table33[[#This Row],[Account Withdrawl Amount]], )</f>
        <v>0</v>
      </c>
      <c r="V274" s="95">
        <f>IF(Table33[[#This Row],[Category]]="Other Expense",Table33[[#This Row],[Account Deposit Amount]]-Table33[[#This Row],[Account Withdrawl Amount]], )</f>
        <v>0</v>
      </c>
    </row>
    <row r="275" spans="1:22">
      <c r="A275" s="70"/>
      <c r="B275" s="64"/>
      <c r="C275" s="69"/>
      <c r="D275" s="111"/>
      <c r="E275" s="112"/>
      <c r="F275" s="113"/>
      <c r="G275" s="95">
        <f>$G$274+$E$275-$F$275</f>
        <v>0</v>
      </c>
      <c r="H275" s="70"/>
      <c r="I275" s="95">
        <f>IF(Table33[[#This Row],[Category]]="Fall Product",Table33[[#This Row],[Account Deposit Amount]]-Table33[[#This Row],[Account Withdrawl Amount]], )</f>
        <v>0</v>
      </c>
      <c r="J275" s="95">
        <f>IF(Table33[[#This Row],[Category]]="Cookies",Table33[[#This Row],[Account Deposit Amount]]-Table33[[#This Row],[Account Withdrawl Amount]], )</f>
        <v>0</v>
      </c>
      <c r="K275" s="95">
        <f>IF(Table33[[#This Row],[Category]]="Additional Money Earning Activities",Table33[[#This Row],[Account Deposit Amount]]-Table33[[#This Row],[Account Withdrawl Amount]], )</f>
        <v>0</v>
      </c>
      <c r="L275" s="95">
        <f>IF(Table33[[#This Row],[Category]]="Sponsorships",Table33[[#This Row],[Account Deposit Amount]]-Table33[[#This Row],[Account Withdrawl Amount]], )</f>
        <v>0</v>
      </c>
      <c r="M275" s="95">
        <f>IF(Table33[[#This Row],[Category]]="Troop Dues",Table33[[#This Row],[Account Deposit Amount]]-Table33[[#This Row],[Account Withdrawl Amount]], )</f>
        <v>0</v>
      </c>
      <c r="N275" s="95">
        <f>IF(Table33[[#This Row],[Category]]="Other Income",Table33[[#This Row],[Account Deposit Amount]]-Table33[[#This Row],[Account Withdrawl Amount]], )</f>
        <v>0</v>
      </c>
      <c r="O275" s="95">
        <f>IF(Table33[[#This Row],[Category]]="Registration",Table33[[#This Row],[Account Deposit Amount]]-Table33[[#This Row],[Account Withdrawl Amount]], )</f>
        <v>0</v>
      </c>
      <c r="P275" s="95">
        <f>IF(Table33[[#This Row],[Category]]="Insignia",Table33[[#This Row],[Account Deposit Amount]]-Table33[[#This Row],[Account Withdrawl Amount]], )</f>
        <v>0</v>
      </c>
      <c r="Q275" s="95">
        <f>IF(Table33[[#This Row],[Category]]="Activities/Program",Table33[[#This Row],[Account Deposit Amount]]-Table33[[#This Row],[Account Withdrawl Amount]], )</f>
        <v>0</v>
      </c>
      <c r="R275" s="95">
        <f>IF(Table33[[#This Row],[Category]]="Travel",Table33[[#This Row],[Account Deposit Amount]]-Table33[[#This Row],[Account Withdrawl Amount]], )</f>
        <v>0</v>
      </c>
      <c r="S275" s="95">
        <f>IF(Table33[[#This Row],[Category]]="Parties Food &amp; Beverages",Table33[[#This Row],[Account Deposit Amount]]-Table33[[#This Row],[Account Withdrawl Amount]], )</f>
        <v>0</v>
      </c>
      <c r="T275" s="95">
        <f>IF(Table33[[#This Row],[Category]]="Service Projects Donation",Table33[[#This Row],[Account Deposit Amount]]-Table33[[#This Row],[Account Withdrawl Amount]], )</f>
        <v>0</v>
      </c>
      <c r="U275" s="95">
        <f>IF(Table33[[#This Row],[Category]]="Cookie Debt",Table33[[#This Row],[Account Deposit Amount]]-Table33[[#This Row],[Account Withdrawl Amount]], )</f>
        <v>0</v>
      </c>
      <c r="V275" s="95">
        <f>IF(Table33[[#This Row],[Category]]="Other Expense",Table33[[#This Row],[Account Deposit Amount]]-Table33[[#This Row],[Account Withdrawl Amount]], )</f>
        <v>0</v>
      </c>
    </row>
    <row r="276" spans="1:22">
      <c r="A276" s="70"/>
      <c r="B276" s="64"/>
      <c r="C276" s="69"/>
      <c r="D276" s="111"/>
      <c r="E276" s="112"/>
      <c r="F276" s="113"/>
      <c r="G276" s="95">
        <f>$G$275+$E$276-$F$276</f>
        <v>0</v>
      </c>
      <c r="H276" s="70"/>
      <c r="I276" s="95">
        <f>IF(Table33[[#This Row],[Category]]="Fall Product",Table33[[#This Row],[Account Deposit Amount]]-Table33[[#This Row],[Account Withdrawl Amount]], )</f>
        <v>0</v>
      </c>
      <c r="J276" s="95">
        <f>IF(Table33[[#This Row],[Category]]="Cookies",Table33[[#This Row],[Account Deposit Amount]]-Table33[[#This Row],[Account Withdrawl Amount]], )</f>
        <v>0</v>
      </c>
      <c r="K276" s="95">
        <f>IF(Table33[[#This Row],[Category]]="Additional Money Earning Activities",Table33[[#This Row],[Account Deposit Amount]]-Table33[[#This Row],[Account Withdrawl Amount]], )</f>
        <v>0</v>
      </c>
      <c r="L276" s="95">
        <f>IF(Table33[[#This Row],[Category]]="Sponsorships",Table33[[#This Row],[Account Deposit Amount]]-Table33[[#This Row],[Account Withdrawl Amount]], )</f>
        <v>0</v>
      </c>
      <c r="M276" s="95">
        <f>IF(Table33[[#This Row],[Category]]="Troop Dues",Table33[[#This Row],[Account Deposit Amount]]-Table33[[#This Row],[Account Withdrawl Amount]], )</f>
        <v>0</v>
      </c>
      <c r="N276" s="95">
        <f>IF(Table33[[#This Row],[Category]]="Other Income",Table33[[#This Row],[Account Deposit Amount]]-Table33[[#This Row],[Account Withdrawl Amount]], )</f>
        <v>0</v>
      </c>
      <c r="O276" s="95">
        <f>IF(Table33[[#This Row],[Category]]="Registration",Table33[[#This Row],[Account Deposit Amount]]-Table33[[#This Row],[Account Withdrawl Amount]], )</f>
        <v>0</v>
      </c>
      <c r="P276" s="95">
        <f>IF(Table33[[#This Row],[Category]]="Insignia",Table33[[#This Row],[Account Deposit Amount]]-Table33[[#This Row],[Account Withdrawl Amount]], )</f>
        <v>0</v>
      </c>
      <c r="Q276" s="95">
        <f>IF(Table33[[#This Row],[Category]]="Activities/Program",Table33[[#This Row],[Account Deposit Amount]]-Table33[[#This Row],[Account Withdrawl Amount]], )</f>
        <v>0</v>
      </c>
      <c r="R276" s="95">
        <f>IF(Table33[[#This Row],[Category]]="Travel",Table33[[#This Row],[Account Deposit Amount]]-Table33[[#This Row],[Account Withdrawl Amount]], )</f>
        <v>0</v>
      </c>
      <c r="S276" s="95">
        <f>IF(Table33[[#This Row],[Category]]="Parties Food &amp; Beverages",Table33[[#This Row],[Account Deposit Amount]]-Table33[[#This Row],[Account Withdrawl Amount]], )</f>
        <v>0</v>
      </c>
      <c r="T276" s="95">
        <f>IF(Table33[[#This Row],[Category]]="Service Projects Donation",Table33[[#This Row],[Account Deposit Amount]]-Table33[[#This Row],[Account Withdrawl Amount]], )</f>
        <v>0</v>
      </c>
      <c r="U276" s="95">
        <f>IF(Table33[[#This Row],[Category]]="Cookie Debt",Table33[[#This Row],[Account Deposit Amount]]-Table33[[#This Row],[Account Withdrawl Amount]], )</f>
        <v>0</v>
      </c>
      <c r="V276" s="95">
        <f>IF(Table33[[#This Row],[Category]]="Other Expense",Table33[[#This Row],[Account Deposit Amount]]-Table33[[#This Row],[Account Withdrawl Amount]], )</f>
        <v>0</v>
      </c>
    </row>
    <row r="277" spans="1:22">
      <c r="A277" s="70"/>
      <c r="B277" s="64"/>
      <c r="C277" s="69"/>
      <c r="D277" s="111"/>
      <c r="E277" s="112"/>
      <c r="F277" s="113"/>
      <c r="G277" s="95">
        <f>$G$276+$E$277-$F$277</f>
        <v>0</v>
      </c>
      <c r="H277" s="70"/>
      <c r="I277" s="95">
        <f>IF(Table33[[#This Row],[Category]]="Fall Product",Table33[[#This Row],[Account Deposit Amount]]-Table33[[#This Row],[Account Withdrawl Amount]], )</f>
        <v>0</v>
      </c>
      <c r="J277" s="95">
        <f>IF(Table33[[#This Row],[Category]]="Cookies",Table33[[#This Row],[Account Deposit Amount]]-Table33[[#This Row],[Account Withdrawl Amount]], )</f>
        <v>0</v>
      </c>
      <c r="K277" s="95">
        <f>IF(Table33[[#This Row],[Category]]="Additional Money Earning Activities",Table33[[#This Row],[Account Deposit Amount]]-Table33[[#This Row],[Account Withdrawl Amount]], )</f>
        <v>0</v>
      </c>
      <c r="L277" s="95">
        <f>IF(Table33[[#This Row],[Category]]="Sponsorships",Table33[[#This Row],[Account Deposit Amount]]-Table33[[#This Row],[Account Withdrawl Amount]], )</f>
        <v>0</v>
      </c>
      <c r="M277" s="95">
        <f>IF(Table33[[#This Row],[Category]]="Troop Dues",Table33[[#This Row],[Account Deposit Amount]]-Table33[[#This Row],[Account Withdrawl Amount]], )</f>
        <v>0</v>
      </c>
      <c r="N277" s="95">
        <f>IF(Table33[[#This Row],[Category]]="Other Income",Table33[[#This Row],[Account Deposit Amount]]-Table33[[#This Row],[Account Withdrawl Amount]], )</f>
        <v>0</v>
      </c>
      <c r="O277" s="95">
        <f>IF(Table33[[#This Row],[Category]]="Registration",Table33[[#This Row],[Account Deposit Amount]]-Table33[[#This Row],[Account Withdrawl Amount]], )</f>
        <v>0</v>
      </c>
      <c r="P277" s="95">
        <f>IF(Table33[[#This Row],[Category]]="Insignia",Table33[[#This Row],[Account Deposit Amount]]-Table33[[#This Row],[Account Withdrawl Amount]], )</f>
        <v>0</v>
      </c>
      <c r="Q277" s="95">
        <f>IF(Table33[[#This Row],[Category]]="Activities/Program",Table33[[#This Row],[Account Deposit Amount]]-Table33[[#This Row],[Account Withdrawl Amount]], )</f>
        <v>0</v>
      </c>
      <c r="R277" s="95">
        <f>IF(Table33[[#This Row],[Category]]="Travel",Table33[[#This Row],[Account Deposit Amount]]-Table33[[#This Row],[Account Withdrawl Amount]], )</f>
        <v>0</v>
      </c>
      <c r="S277" s="95">
        <f>IF(Table33[[#This Row],[Category]]="Parties Food &amp; Beverages",Table33[[#This Row],[Account Deposit Amount]]-Table33[[#This Row],[Account Withdrawl Amount]], )</f>
        <v>0</v>
      </c>
      <c r="T277" s="95">
        <f>IF(Table33[[#This Row],[Category]]="Service Projects Donation",Table33[[#This Row],[Account Deposit Amount]]-Table33[[#This Row],[Account Withdrawl Amount]], )</f>
        <v>0</v>
      </c>
      <c r="U277" s="95">
        <f>IF(Table33[[#This Row],[Category]]="Cookie Debt",Table33[[#This Row],[Account Deposit Amount]]-Table33[[#This Row],[Account Withdrawl Amount]], )</f>
        <v>0</v>
      </c>
      <c r="V277" s="95">
        <f>IF(Table33[[#This Row],[Category]]="Other Expense",Table33[[#This Row],[Account Deposit Amount]]-Table33[[#This Row],[Account Withdrawl Amount]], )</f>
        <v>0</v>
      </c>
    </row>
    <row r="278" spans="1:22">
      <c r="A278" s="70"/>
      <c r="B278" s="64"/>
      <c r="C278" s="69"/>
      <c r="D278" s="111"/>
      <c r="E278" s="112"/>
      <c r="F278" s="113"/>
      <c r="G278" s="95">
        <f>$G$277+$E$278-$F$278</f>
        <v>0</v>
      </c>
      <c r="H278" s="70"/>
      <c r="I278" s="95">
        <f>IF(Table33[[#This Row],[Category]]="Fall Product",Table33[[#This Row],[Account Deposit Amount]]-Table33[[#This Row],[Account Withdrawl Amount]], )</f>
        <v>0</v>
      </c>
      <c r="J278" s="95">
        <f>IF(Table33[[#This Row],[Category]]="Cookies",Table33[[#This Row],[Account Deposit Amount]]-Table33[[#This Row],[Account Withdrawl Amount]], )</f>
        <v>0</v>
      </c>
      <c r="K278" s="95">
        <f>IF(Table33[[#This Row],[Category]]="Additional Money Earning Activities",Table33[[#This Row],[Account Deposit Amount]]-Table33[[#This Row],[Account Withdrawl Amount]], )</f>
        <v>0</v>
      </c>
      <c r="L278" s="95">
        <f>IF(Table33[[#This Row],[Category]]="Sponsorships",Table33[[#This Row],[Account Deposit Amount]]-Table33[[#This Row],[Account Withdrawl Amount]], )</f>
        <v>0</v>
      </c>
      <c r="M278" s="95">
        <f>IF(Table33[[#This Row],[Category]]="Troop Dues",Table33[[#This Row],[Account Deposit Amount]]-Table33[[#This Row],[Account Withdrawl Amount]], )</f>
        <v>0</v>
      </c>
      <c r="N278" s="95">
        <f>IF(Table33[[#This Row],[Category]]="Other Income",Table33[[#This Row],[Account Deposit Amount]]-Table33[[#This Row],[Account Withdrawl Amount]], )</f>
        <v>0</v>
      </c>
      <c r="O278" s="95">
        <f>IF(Table33[[#This Row],[Category]]="Registration",Table33[[#This Row],[Account Deposit Amount]]-Table33[[#This Row],[Account Withdrawl Amount]], )</f>
        <v>0</v>
      </c>
      <c r="P278" s="95">
        <f>IF(Table33[[#This Row],[Category]]="Insignia",Table33[[#This Row],[Account Deposit Amount]]-Table33[[#This Row],[Account Withdrawl Amount]], )</f>
        <v>0</v>
      </c>
      <c r="Q278" s="95">
        <f>IF(Table33[[#This Row],[Category]]="Activities/Program",Table33[[#This Row],[Account Deposit Amount]]-Table33[[#This Row],[Account Withdrawl Amount]], )</f>
        <v>0</v>
      </c>
      <c r="R278" s="95">
        <f>IF(Table33[[#This Row],[Category]]="Travel",Table33[[#This Row],[Account Deposit Amount]]-Table33[[#This Row],[Account Withdrawl Amount]], )</f>
        <v>0</v>
      </c>
      <c r="S278" s="95">
        <f>IF(Table33[[#This Row],[Category]]="Parties Food &amp; Beverages",Table33[[#This Row],[Account Deposit Amount]]-Table33[[#This Row],[Account Withdrawl Amount]], )</f>
        <v>0</v>
      </c>
      <c r="T278" s="95">
        <f>IF(Table33[[#This Row],[Category]]="Service Projects Donation",Table33[[#This Row],[Account Deposit Amount]]-Table33[[#This Row],[Account Withdrawl Amount]], )</f>
        <v>0</v>
      </c>
      <c r="U278" s="95">
        <f>IF(Table33[[#This Row],[Category]]="Cookie Debt",Table33[[#This Row],[Account Deposit Amount]]-Table33[[#This Row],[Account Withdrawl Amount]], )</f>
        <v>0</v>
      </c>
      <c r="V278" s="95">
        <f>IF(Table33[[#This Row],[Category]]="Other Expense",Table33[[#This Row],[Account Deposit Amount]]-Table33[[#This Row],[Account Withdrawl Amount]], )</f>
        <v>0</v>
      </c>
    </row>
    <row r="279" spans="1:22">
      <c r="A279" s="70"/>
      <c r="B279" s="64"/>
      <c r="C279" s="69"/>
      <c r="D279" s="111"/>
      <c r="E279" s="112"/>
      <c r="F279" s="113"/>
      <c r="G279" s="95">
        <f>$G$278+$E$279-$F$279</f>
        <v>0</v>
      </c>
      <c r="H279" s="70"/>
      <c r="I279" s="95">
        <f>IF(Table33[[#This Row],[Category]]="Fall Product",Table33[[#This Row],[Account Deposit Amount]]-Table33[[#This Row],[Account Withdrawl Amount]], )</f>
        <v>0</v>
      </c>
      <c r="J279" s="95">
        <f>IF(Table33[[#This Row],[Category]]="Cookies",Table33[[#This Row],[Account Deposit Amount]]-Table33[[#This Row],[Account Withdrawl Amount]], )</f>
        <v>0</v>
      </c>
      <c r="K279" s="95">
        <f>IF(Table33[[#This Row],[Category]]="Additional Money Earning Activities",Table33[[#This Row],[Account Deposit Amount]]-Table33[[#This Row],[Account Withdrawl Amount]], )</f>
        <v>0</v>
      </c>
      <c r="L279" s="95">
        <f>IF(Table33[[#This Row],[Category]]="Sponsorships",Table33[[#This Row],[Account Deposit Amount]]-Table33[[#This Row],[Account Withdrawl Amount]], )</f>
        <v>0</v>
      </c>
      <c r="M279" s="95">
        <f>IF(Table33[[#This Row],[Category]]="Troop Dues",Table33[[#This Row],[Account Deposit Amount]]-Table33[[#This Row],[Account Withdrawl Amount]], )</f>
        <v>0</v>
      </c>
      <c r="N279" s="95">
        <f>IF(Table33[[#This Row],[Category]]="Other Income",Table33[[#This Row],[Account Deposit Amount]]-Table33[[#This Row],[Account Withdrawl Amount]], )</f>
        <v>0</v>
      </c>
      <c r="O279" s="95">
        <f>IF(Table33[[#This Row],[Category]]="Registration",Table33[[#This Row],[Account Deposit Amount]]-Table33[[#This Row],[Account Withdrawl Amount]], )</f>
        <v>0</v>
      </c>
      <c r="P279" s="95">
        <f>IF(Table33[[#This Row],[Category]]="Insignia",Table33[[#This Row],[Account Deposit Amount]]-Table33[[#This Row],[Account Withdrawl Amount]], )</f>
        <v>0</v>
      </c>
      <c r="Q279" s="95">
        <f>IF(Table33[[#This Row],[Category]]="Activities/Program",Table33[[#This Row],[Account Deposit Amount]]-Table33[[#This Row],[Account Withdrawl Amount]], )</f>
        <v>0</v>
      </c>
      <c r="R279" s="95">
        <f>IF(Table33[[#This Row],[Category]]="Travel",Table33[[#This Row],[Account Deposit Amount]]-Table33[[#This Row],[Account Withdrawl Amount]], )</f>
        <v>0</v>
      </c>
      <c r="S279" s="95">
        <f>IF(Table33[[#This Row],[Category]]="Parties Food &amp; Beverages",Table33[[#This Row],[Account Deposit Amount]]-Table33[[#This Row],[Account Withdrawl Amount]], )</f>
        <v>0</v>
      </c>
      <c r="T279" s="95">
        <f>IF(Table33[[#This Row],[Category]]="Service Projects Donation",Table33[[#This Row],[Account Deposit Amount]]-Table33[[#This Row],[Account Withdrawl Amount]], )</f>
        <v>0</v>
      </c>
      <c r="U279" s="95">
        <f>IF(Table33[[#This Row],[Category]]="Cookie Debt",Table33[[#This Row],[Account Deposit Amount]]-Table33[[#This Row],[Account Withdrawl Amount]], )</f>
        <v>0</v>
      </c>
      <c r="V279" s="95">
        <f>IF(Table33[[#This Row],[Category]]="Other Expense",Table33[[#This Row],[Account Deposit Amount]]-Table33[[#This Row],[Account Withdrawl Amount]], )</f>
        <v>0</v>
      </c>
    </row>
    <row r="280" spans="1:22">
      <c r="A280" s="70"/>
      <c r="B280" s="64"/>
      <c r="C280" s="69"/>
      <c r="D280" s="111"/>
      <c r="E280" s="112"/>
      <c r="F280" s="113"/>
      <c r="G280" s="95">
        <f>$G$279+$E$280-$F$280</f>
        <v>0</v>
      </c>
      <c r="H280" s="70"/>
      <c r="I280" s="95">
        <f>IF(Table33[[#This Row],[Category]]="Fall Product",Table33[[#This Row],[Account Deposit Amount]]-Table33[[#This Row],[Account Withdrawl Amount]], )</f>
        <v>0</v>
      </c>
      <c r="J280" s="95">
        <f>IF(Table33[[#This Row],[Category]]="Cookies",Table33[[#This Row],[Account Deposit Amount]]-Table33[[#This Row],[Account Withdrawl Amount]], )</f>
        <v>0</v>
      </c>
      <c r="K280" s="95">
        <f>IF(Table33[[#This Row],[Category]]="Additional Money Earning Activities",Table33[[#This Row],[Account Deposit Amount]]-Table33[[#This Row],[Account Withdrawl Amount]], )</f>
        <v>0</v>
      </c>
      <c r="L280" s="95">
        <f>IF(Table33[[#This Row],[Category]]="Sponsorships",Table33[[#This Row],[Account Deposit Amount]]-Table33[[#This Row],[Account Withdrawl Amount]], )</f>
        <v>0</v>
      </c>
      <c r="M280" s="95">
        <f>IF(Table33[[#This Row],[Category]]="Troop Dues",Table33[[#This Row],[Account Deposit Amount]]-Table33[[#This Row],[Account Withdrawl Amount]], )</f>
        <v>0</v>
      </c>
      <c r="N280" s="95">
        <f>IF(Table33[[#This Row],[Category]]="Other Income",Table33[[#This Row],[Account Deposit Amount]]-Table33[[#This Row],[Account Withdrawl Amount]], )</f>
        <v>0</v>
      </c>
      <c r="O280" s="95">
        <f>IF(Table33[[#This Row],[Category]]="Registration",Table33[[#This Row],[Account Deposit Amount]]-Table33[[#This Row],[Account Withdrawl Amount]], )</f>
        <v>0</v>
      </c>
      <c r="P280" s="95">
        <f>IF(Table33[[#This Row],[Category]]="Insignia",Table33[[#This Row],[Account Deposit Amount]]-Table33[[#This Row],[Account Withdrawl Amount]], )</f>
        <v>0</v>
      </c>
      <c r="Q280" s="95">
        <f>IF(Table33[[#This Row],[Category]]="Activities/Program",Table33[[#This Row],[Account Deposit Amount]]-Table33[[#This Row],[Account Withdrawl Amount]], )</f>
        <v>0</v>
      </c>
      <c r="R280" s="95">
        <f>IF(Table33[[#This Row],[Category]]="Travel",Table33[[#This Row],[Account Deposit Amount]]-Table33[[#This Row],[Account Withdrawl Amount]], )</f>
        <v>0</v>
      </c>
      <c r="S280" s="95">
        <f>IF(Table33[[#This Row],[Category]]="Parties Food &amp; Beverages",Table33[[#This Row],[Account Deposit Amount]]-Table33[[#This Row],[Account Withdrawl Amount]], )</f>
        <v>0</v>
      </c>
      <c r="T280" s="95">
        <f>IF(Table33[[#This Row],[Category]]="Service Projects Donation",Table33[[#This Row],[Account Deposit Amount]]-Table33[[#This Row],[Account Withdrawl Amount]], )</f>
        <v>0</v>
      </c>
      <c r="U280" s="95">
        <f>IF(Table33[[#This Row],[Category]]="Cookie Debt",Table33[[#This Row],[Account Deposit Amount]]-Table33[[#This Row],[Account Withdrawl Amount]], )</f>
        <v>0</v>
      </c>
      <c r="V280" s="95">
        <f>IF(Table33[[#This Row],[Category]]="Other Expense",Table33[[#This Row],[Account Deposit Amount]]-Table33[[#This Row],[Account Withdrawl Amount]], )</f>
        <v>0</v>
      </c>
    </row>
    <row r="281" spans="1:22">
      <c r="A281" s="70"/>
      <c r="B281" s="64"/>
      <c r="C281" s="69"/>
      <c r="D281" s="111"/>
      <c r="E281" s="112"/>
      <c r="F281" s="113"/>
      <c r="G281" s="95">
        <f>$G$280+$E$281-$F$281</f>
        <v>0</v>
      </c>
      <c r="H281" s="70"/>
      <c r="I281" s="95">
        <f>IF(Table33[[#This Row],[Category]]="Fall Product",Table33[[#This Row],[Account Deposit Amount]]-Table33[[#This Row],[Account Withdrawl Amount]], )</f>
        <v>0</v>
      </c>
      <c r="J281" s="95">
        <f>IF(Table33[[#This Row],[Category]]="Cookies",Table33[[#This Row],[Account Deposit Amount]]-Table33[[#This Row],[Account Withdrawl Amount]], )</f>
        <v>0</v>
      </c>
      <c r="K281" s="95">
        <f>IF(Table33[[#This Row],[Category]]="Additional Money Earning Activities",Table33[[#This Row],[Account Deposit Amount]]-Table33[[#This Row],[Account Withdrawl Amount]], )</f>
        <v>0</v>
      </c>
      <c r="L281" s="95">
        <f>IF(Table33[[#This Row],[Category]]="Sponsorships",Table33[[#This Row],[Account Deposit Amount]]-Table33[[#This Row],[Account Withdrawl Amount]], )</f>
        <v>0</v>
      </c>
      <c r="M281" s="95">
        <f>IF(Table33[[#This Row],[Category]]="Troop Dues",Table33[[#This Row],[Account Deposit Amount]]-Table33[[#This Row],[Account Withdrawl Amount]], )</f>
        <v>0</v>
      </c>
      <c r="N281" s="95">
        <f>IF(Table33[[#This Row],[Category]]="Other Income",Table33[[#This Row],[Account Deposit Amount]]-Table33[[#This Row],[Account Withdrawl Amount]], )</f>
        <v>0</v>
      </c>
      <c r="O281" s="95">
        <f>IF(Table33[[#This Row],[Category]]="Registration",Table33[[#This Row],[Account Deposit Amount]]-Table33[[#This Row],[Account Withdrawl Amount]], )</f>
        <v>0</v>
      </c>
      <c r="P281" s="95">
        <f>IF(Table33[[#This Row],[Category]]="Insignia",Table33[[#This Row],[Account Deposit Amount]]-Table33[[#This Row],[Account Withdrawl Amount]], )</f>
        <v>0</v>
      </c>
      <c r="Q281" s="95">
        <f>IF(Table33[[#This Row],[Category]]="Activities/Program",Table33[[#This Row],[Account Deposit Amount]]-Table33[[#This Row],[Account Withdrawl Amount]], )</f>
        <v>0</v>
      </c>
      <c r="R281" s="95">
        <f>IF(Table33[[#This Row],[Category]]="Travel",Table33[[#This Row],[Account Deposit Amount]]-Table33[[#This Row],[Account Withdrawl Amount]], )</f>
        <v>0</v>
      </c>
      <c r="S281" s="95">
        <f>IF(Table33[[#This Row],[Category]]="Parties Food &amp; Beverages",Table33[[#This Row],[Account Deposit Amount]]-Table33[[#This Row],[Account Withdrawl Amount]], )</f>
        <v>0</v>
      </c>
      <c r="T281" s="95">
        <f>IF(Table33[[#This Row],[Category]]="Service Projects Donation",Table33[[#This Row],[Account Deposit Amount]]-Table33[[#This Row],[Account Withdrawl Amount]], )</f>
        <v>0</v>
      </c>
      <c r="U281" s="95">
        <f>IF(Table33[[#This Row],[Category]]="Cookie Debt",Table33[[#This Row],[Account Deposit Amount]]-Table33[[#This Row],[Account Withdrawl Amount]], )</f>
        <v>0</v>
      </c>
      <c r="V281" s="95">
        <f>IF(Table33[[#This Row],[Category]]="Other Expense",Table33[[#This Row],[Account Deposit Amount]]-Table33[[#This Row],[Account Withdrawl Amount]], )</f>
        <v>0</v>
      </c>
    </row>
    <row r="282" spans="1:22">
      <c r="A282" s="70"/>
      <c r="B282" s="64"/>
      <c r="C282" s="69"/>
      <c r="D282" s="111"/>
      <c r="E282" s="112"/>
      <c r="F282" s="113"/>
      <c r="G282" s="95">
        <f>$G$281+$E$282-$F$282</f>
        <v>0</v>
      </c>
      <c r="H282" s="70"/>
      <c r="I282" s="95">
        <f>IF(Table33[[#This Row],[Category]]="Fall Product",Table33[[#This Row],[Account Deposit Amount]]-Table33[[#This Row],[Account Withdrawl Amount]], )</f>
        <v>0</v>
      </c>
      <c r="J282" s="95">
        <f>IF(Table33[[#This Row],[Category]]="Cookies",Table33[[#This Row],[Account Deposit Amount]]-Table33[[#This Row],[Account Withdrawl Amount]], )</f>
        <v>0</v>
      </c>
      <c r="K282" s="95">
        <f>IF(Table33[[#This Row],[Category]]="Additional Money Earning Activities",Table33[[#This Row],[Account Deposit Amount]]-Table33[[#This Row],[Account Withdrawl Amount]], )</f>
        <v>0</v>
      </c>
      <c r="L282" s="95">
        <f>IF(Table33[[#This Row],[Category]]="Sponsorships",Table33[[#This Row],[Account Deposit Amount]]-Table33[[#This Row],[Account Withdrawl Amount]], )</f>
        <v>0</v>
      </c>
      <c r="M282" s="95">
        <f>IF(Table33[[#This Row],[Category]]="Troop Dues",Table33[[#This Row],[Account Deposit Amount]]-Table33[[#This Row],[Account Withdrawl Amount]], )</f>
        <v>0</v>
      </c>
      <c r="N282" s="95">
        <f>IF(Table33[[#This Row],[Category]]="Other Income",Table33[[#This Row],[Account Deposit Amount]]-Table33[[#This Row],[Account Withdrawl Amount]], )</f>
        <v>0</v>
      </c>
      <c r="O282" s="95">
        <f>IF(Table33[[#This Row],[Category]]="Registration",Table33[[#This Row],[Account Deposit Amount]]-Table33[[#This Row],[Account Withdrawl Amount]], )</f>
        <v>0</v>
      </c>
      <c r="P282" s="95">
        <f>IF(Table33[[#This Row],[Category]]="Insignia",Table33[[#This Row],[Account Deposit Amount]]-Table33[[#This Row],[Account Withdrawl Amount]], )</f>
        <v>0</v>
      </c>
      <c r="Q282" s="95">
        <f>IF(Table33[[#This Row],[Category]]="Activities/Program",Table33[[#This Row],[Account Deposit Amount]]-Table33[[#This Row],[Account Withdrawl Amount]], )</f>
        <v>0</v>
      </c>
      <c r="R282" s="95">
        <f>IF(Table33[[#This Row],[Category]]="Travel",Table33[[#This Row],[Account Deposit Amount]]-Table33[[#This Row],[Account Withdrawl Amount]], )</f>
        <v>0</v>
      </c>
      <c r="S282" s="95">
        <f>IF(Table33[[#This Row],[Category]]="Parties Food &amp; Beverages",Table33[[#This Row],[Account Deposit Amount]]-Table33[[#This Row],[Account Withdrawl Amount]], )</f>
        <v>0</v>
      </c>
      <c r="T282" s="95">
        <f>IF(Table33[[#This Row],[Category]]="Service Projects Donation",Table33[[#This Row],[Account Deposit Amount]]-Table33[[#This Row],[Account Withdrawl Amount]], )</f>
        <v>0</v>
      </c>
      <c r="U282" s="95">
        <f>IF(Table33[[#This Row],[Category]]="Cookie Debt",Table33[[#This Row],[Account Deposit Amount]]-Table33[[#This Row],[Account Withdrawl Amount]], )</f>
        <v>0</v>
      </c>
      <c r="V282" s="95">
        <f>IF(Table33[[#This Row],[Category]]="Other Expense",Table33[[#This Row],[Account Deposit Amount]]-Table33[[#This Row],[Account Withdrawl Amount]], )</f>
        <v>0</v>
      </c>
    </row>
    <row r="283" spans="1:22">
      <c r="A283" s="70"/>
      <c r="B283" s="64"/>
      <c r="C283" s="69"/>
      <c r="D283" s="111"/>
      <c r="E283" s="112"/>
      <c r="F283" s="113"/>
      <c r="G283" s="95">
        <f>$G$282+$E$283-$F$283</f>
        <v>0</v>
      </c>
      <c r="H283" s="70"/>
      <c r="I283" s="95">
        <f>IF(Table33[[#This Row],[Category]]="Fall Product",Table33[[#This Row],[Account Deposit Amount]]-Table33[[#This Row],[Account Withdrawl Amount]], )</f>
        <v>0</v>
      </c>
      <c r="J283" s="95">
        <f>IF(Table33[[#This Row],[Category]]="Cookies",Table33[[#This Row],[Account Deposit Amount]]-Table33[[#This Row],[Account Withdrawl Amount]], )</f>
        <v>0</v>
      </c>
      <c r="K283" s="95">
        <f>IF(Table33[[#This Row],[Category]]="Additional Money Earning Activities",Table33[[#This Row],[Account Deposit Amount]]-Table33[[#This Row],[Account Withdrawl Amount]], )</f>
        <v>0</v>
      </c>
      <c r="L283" s="95">
        <f>IF(Table33[[#This Row],[Category]]="Sponsorships",Table33[[#This Row],[Account Deposit Amount]]-Table33[[#This Row],[Account Withdrawl Amount]], )</f>
        <v>0</v>
      </c>
      <c r="M283" s="95">
        <f>IF(Table33[[#This Row],[Category]]="Troop Dues",Table33[[#This Row],[Account Deposit Amount]]-Table33[[#This Row],[Account Withdrawl Amount]], )</f>
        <v>0</v>
      </c>
      <c r="N283" s="95">
        <f>IF(Table33[[#This Row],[Category]]="Other Income",Table33[[#This Row],[Account Deposit Amount]]-Table33[[#This Row],[Account Withdrawl Amount]], )</f>
        <v>0</v>
      </c>
      <c r="O283" s="95">
        <f>IF(Table33[[#This Row],[Category]]="Registration",Table33[[#This Row],[Account Deposit Amount]]-Table33[[#This Row],[Account Withdrawl Amount]], )</f>
        <v>0</v>
      </c>
      <c r="P283" s="95">
        <f>IF(Table33[[#This Row],[Category]]="Insignia",Table33[[#This Row],[Account Deposit Amount]]-Table33[[#This Row],[Account Withdrawl Amount]], )</f>
        <v>0</v>
      </c>
      <c r="Q283" s="95">
        <f>IF(Table33[[#This Row],[Category]]="Activities/Program",Table33[[#This Row],[Account Deposit Amount]]-Table33[[#This Row],[Account Withdrawl Amount]], )</f>
        <v>0</v>
      </c>
      <c r="R283" s="95">
        <f>IF(Table33[[#This Row],[Category]]="Travel",Table33[[#This Row],[Account Deposit Amount]]-Table33[[#This Row],[Account Withdrawl Amount]], )</f>
        <v>0</v>
      </c>
      <c r="S283" s="95">
        <f>IF(Table33[[#This Row],[Category]]="Parties Food &amp; Beverages",Table33[[#This Row],[Account Deposit Amount]]-Table33[[#This Row],[Account Withdrawl Amount]], )</f>
        <v>0</v>
      </c>
      <c r="T283" s="95">
        <f>IF(Table33[[#This Row],[Category]]="Service Projects Donation",Table33[[#This Row],[Account Deposit Amount]]-Table33[[#This Row],[Account Withdrawl Amount]], )</f>
        <v>0</v>
      </c>
      <c r="U283" s="95">
        <f>IF(Table33[[#This Row],[Category]]="Cookie Debt",Table33[[#This Row],[Account Deposit Amount]]-Table33[[#This Row],[Account Withdrawl Amount]], )</f>
        <v>0</v>
      </c>
      <c r="V283" s="95">
        <f>IF(Table33[[#This Row],[Category]]="Other Expense",Table33[[#This Row],[Account Deposit Amount]]-Table33[[#This Row],[Account Withdrawl Amount]], )</f>
        <v>0</v>
      </c>
    </row>
    <row r="284" spans="1:22">
      <c r="A284" s="70"/>
      <c r="B284" s="64"/>
      <c r="C284" s="69"/>
      <c r="D284" s="111"/>
      <c r="E284" s="112"/>
      <c r="F284" s="113"/>
      <c r="G284" s="95">
        <f>$G$283+$E$284-$F$284</f>
        <v>0</v>
      </c>
      <c r="H284" s="70"/>
      <c r="I284" s="95">
        <f>IF(Table33[[#This Row],[Category]]="Fall Product",Table33[[#This Row],[Account Deposit Amount]]-Table33[[#This Row],[Account Withdrawl Amount]], )</f>
        <v>0</v>
      </c>
      <c r="J284" s="95">
        <f>IF(Table33[[#This Row],[Category]]="Cookies",Table33[[#This Row],[Account Deposit Amount]]-Table33[[#This Row],[Account Withdrawl Amount]], )</f>
        <v>0</v>
      </c>
      <c r="K284" s="95">
        <f>IF(Table33[[#This Row],[Category]]="Additional Money Earning Activities",Table33[[#This Row],[Account Deposit Amount]]-Table33[[#This Row],[Account Withdrawl Amount]], )</f>
        <v>0</v>
      </c>
      <c r="L284" s="95">
        <f>IF(Table33[[#This Row],[Category]]="Sponsorships",Table33[[#This Row],[Account Deposit Amount]]-Table33[[#This Row],[Account Withdrawl Amount]], )</f>
        <v>0</v>
      </c>
      <c r="M284" s="95">
        <f>IF(Table33[[#This Row],[Category]]="Troop Dues",Table33[[#This Row],[Account Deposit Amount]]-Table33[[#This Row],[Account Withdrawl Amount]], )</f>
        <v>0</v>
      </c>
      <c r="N284" s="95">
        <f>IF(Table33[[#This Row],[Category]]="Other Income",Table33[[#This Row],[Account Deposit Amount]]-Table33[[#This Row],[Account Withdrawl Amount]], )</f>
        <v>0</v>
      </c>
      <c r="O284" s="95">
        <f>IF(Table33[[#This Row],[Category]]="Registration",Table33[[#This Row],[Account Deposit Amount]]-Table33[[#This Row],[Account Withdrawl Amount]], )</f>
        <v>0</v>
      </c>
      <c r="P284" s="95">
        <f>IF(Table33[[#This Row],[Category]]="Insignia",Table33[[#This Row],[Account Deposit Amount]]-Table33[[#This Row],[Account Withdrawl Amount]], )</f>
        <v>0</v>
      </c>
      <c r="Q284" s="95">
        <f>IF(Table33[[#This Row],[Category]]="Activities/Program",Table33[[#This Row],[Account Deposit Amount]]-Table33[[#This Row],[Account Withdrawl Amount]], )</f>
        <v>0</v>
      </c>
      <c r="R284" s="95">
        <f>IF(Table33[[#This Row],[Category]]="Travel",Table33[[#This Row],[Account Deposit Amount]]-Table33[[#This Row],[Account Withdrawl Amount]], )</f>
        <v>0</v>
      </c>
      <c r="S284" s="95">
        <f>IF(Table33[[#This Row],[Category]]="Parties Food &amp; Beverages",Table33[[#This Row],[Account Deposit Amount]]-Table33[[#This Row],[Account Withdrawl Amount]], )</f>
        <v>0</v>
      </c>
      <c r="T284" s="95">
        <f>IF(Table33[[#This Row],[Category]]="Service Projects Donation",Table33[[#This Row],[Account Deposit Amount]]-Table33[[#This Row],[Account Withdrawl Amount]], )</f>
        <v>0</v>
      </c>
      <c r="U284" s="95">
        <f>IF(Table33[[#This Row],[Category]]="Cookie Debt",Table33[[#This Row],[Account Deposit Amount]]-Table33[[#This Row],[Account Withdrawl Amount]], )</f>
        <v>0</v>
      </c>
      <c r="V284" s="95">
        <f>IF(Table33[[#This Row],[Category]]="Other Expense",Table33[[#This Row],[Account Deposit Amount]]-Table33[[#This Row],[Account Withdrawl Amount]], )</f>
        <v>0</v>
      </c>
    </row>
    <row r="285" spans="1:22">
      <c r="A285" s="70"/>
      <c r="B285" s="64"/>
      <c r="C285" s="69"/>
      <c r="D285" s="111"/>
      <c r="E285" s="112"/>
      <c r="F285" s="113"/>
      <c r="G285" s="95">
        <f>$G$284+$E$285-$F$285</f>
        <v>0</v>
      </c>
      <c r="H285" s="70"/>
      <c r="I285" s="95">
        <f>IF(Table33[[#This Row],[Category]]="Fall Product",Table33[[#This Row],[Account Deposit Amount]]-Table33[[#This Row],[Account Withdrawl Amount]], )</f>
        <v>0</v>
      </c>
      <c r="J285" s="95">
        <f>IF(Table33[[#This Row],[Category]]="Cookies",Table33[[#This Row],[Account Deposit Amount]]-Table33[[#This Row],[Account Withdrawl Amount]], )</f>
        <v>0</v>
      </c>
      <c r="K285" s="95">
        <f>IF(Table33[[#This Row],[Category]]="Additional Money Earning Activities",Table33[[#This Row],[Account Deposit Amount]]-Table33[[#This Row],[Account Withdrawl Amount]], )</f>
        <v>0</v>
      </c>
      <c r="L285" s="95">
        <f>IF(Table33[[#This Row],[Category]]="Sponsorships",Table33[[#This Row],[Account Deposit Amount]]-Table33[[#This Row],[Account Withdrawl Amount]], )</f>
        <v>0</v>
      </c>
      <c r="M285" s="95">
        <f>IF(Table33[[#This Row],[Category]]="Troop Dues",Table33[[#This Row],[Account Deposit Amount]]-Table33[[#This Row],[Account Withdrawl Amount]], )</f>
        <v>0</v>
      </c>
      <c r="N285" s="95">
        <f>IF(Table33[[#This Row],[Category]]="Other Income",Table33[[#This Row],[Account Deposit Amount]]-Table33[[#This Row],[Account Withdrawl Amount]], )</f>
        <v>0</v>
      </c>
      <c r="O285" s="95">
        <f>IF(Table33[[#This Row],[Category]]="Registration",Table33[[#This Row],[Account Deposit Amount]]-Table33[[#This Row],[Account Withdrawl Amount]], )</f>
        <v>0</v>
      </c>
      <c r="P285" s="95">
        <f>IF(Table33[[#This Row],[Category]]="Insignia",Table33[[#This Row],[Account Deposit Amount]]-Table33[[#This Row],[Account Withdrawl Amount]], )</f>
        <v>0</v>
      </c>
      <c r="Q285" s="95">
        <f>IF(Table33[[#This Row],[Category]]="Activities/Program",Table33[[#This Row],[Account Deposit Amount]]-Table33[[#This Row],[Account Withdrawl Amount]], )</f>
        <v>0</v>
      </c>
      <c r="R285" s="95">
        <f>IF(Table33[[#This Row],[Category]]="Travel",Table33[[#This Row],[Account Deposit Amount]]-Table33[[#This Row],[Account Withdrawl Amount]], )</f>
        <v>0</v>
      </c>
      <c r="S285" s="95">
        <f>IF(Table33[[#This Row],[Category]]="Parties Food &amp; Beverages",Table33[[#This Row],[Account Deposit Amount]]-Table33[[#This Row],[Account Withdrawl Amount]], )</f>
        <v>0</v>
      </c>
      <c r="T285" s="95">
        <f>IF(Table33[[#This Row],[Category]]="Service Projects Donation",Table33[[#This Row],[Account Deposit Amount]]-Table33[[#This Row],[Account Withdrawl Amount]], )</f>
        <v>0</v>
      </c>
      <c r="U285" s="95">
        <f>IF(Table33[[#This Row],[Category]]="Cookie Debt",Table33[[#This Row],[Account Deposit Amount]]-Table33[[#This Row],[Account Withdrawl Amount]], )</f>
        <v>0</v>
      </c>
      <c r="V285" s="95">
        <f>IF(Table33[[#This Row],[Category]]="Other Expense",Table33[[#This Row],[Account Deposit Amount]]-Table33[[#This Row],[Account Withdrawl Amount]], )</f>
        <v>0</v>
      </c>
    </row>
    <row r="286" spans="1:22">
      <c r="A286" s="70"/>
      <c r="B286" s="64"/>
      <c r="C286" s="69"/>
      <c r="D286" s="111"/>
      <c r="E286" s="112"/>
      <c r="F286" s="113"/>
      <c r="G286" s="95">
        <f>$G$285+$E$286-$F$286</f>
        <v>0</v>
      </c>
      <c r="H286" s="70"/>
      <c r="I286" s="95">
        <f>IF(Table33[[#This Row],[Category]]="Fall Product",Table33[[#This Row],[Account Deposit Amount]]-Table33[[#This Row],[Account Withdrawl Amount]], )</f>
        <v>0</v>
      </c>
      <c r="J286" s="95">
        <f>IF(Table33[[#This Row],[Category]]="Cookies",Table33[[#This Row],[Account Deposit Amount]]-Table33[[#This Row],[Account Withdrawl Amount]], )</f>
        <v>0</v>
      </c>
      <c r="K286" s="95">
        <f>IF(Table33[[#This Row],[Category]]="Additional Money Earning Activities",Table33[[#This Row],[Account Deposit Amount]]-Table33[[#This Row],[Account Withdrawl Amount]], )</f>
        <v>0</v>
      </c>
      <c r="L286" s="95">
        <f>IF(Table33[[#This Row],[Category]]="Sponsorships",Table33[[#This Row],[Account Deposit Amount]]-Table33[[#This Row],[Account Withdrawl Amount]], )</f>
        <v>0</v>
      </c>
      <c r="M286" s="95">
        <f>IF(Table33[[#This Row],[Category]]="Troop Dues",Table33[[#This Row],[Account Deposit Amount]]-Table33[[#This Row],[Account Withdrawl Amount]], )</f>
        <v>0</v>
      </c>
      <c r="N286" s="95">
        <f>IF(Table33[[#This Row],[Category]]="Other Income",Table33[[#This Row],[Account Deposit Amount]]-Table33[[#This Row],[Account Withdrawl Amount]], )</f>
        <v>0</v>
      </c>
      <c r="O286" s="95">
        <f>IF(Table33[[#This Row],[Category]]="Registration",Table33[[#This Row],[Account Deposit Amount]]-Table33[[#This Row],[Account Withdrawl Amount]], )</f>
        <v>0</v>
      </c>
      <c r="P286" s="95">
        <f>IF(Table33[[#This Row],[Category]]="Insignia",Table33[[#This Row],[Account Deposit Amount]]-Table33[[#This Row],[Account Withdrawl Amount]], )</f>
        <v>0</v>
      </c>
      <c r="Q286" s="95">
        <f>IF(Table33[[#This Row],[Category]]="Activities/Program",Table33[[#This Row],[Account Deposit Amount]]-Table33[[#This Row],[Account Withdrawl Amount]], )</f>
        <v>0</v>
      </c>
      <c r="R286" s="95">
        <f>IF(Table33[[#This Row],[Category]]="Travel",Table33[[#This Row],[Account Deposit Amount]]-Table33[[#This Row],[Account Withdrawl Amount]], )</f>
        <v>0</v>
      </c>
      <c r="S286" s="95">
        <f>IF(Table33[[#This Row],[Category]]="Parties Food &amp; Beverages",Table33[[#This Row],[Account Deposit Amount]]-Table33[[#This Row],[Account Withdrawl Amount]], )</f>
        <v>0</v>
      </c>
      <c r="T286" s="95">
        <f>IF(Table33[[#This Row],[Category]]="Service Projects Donation",Table33[[#This Row],[Account Deposit Amount]]-Table33[[#This Row],[Account Withdrawl Amount]], )</f>
        <v>0</v>
      </c>
      <c r="U286" s="95">
        <f>IF(Table33[[#This Row],[Category]]="Cookie Debt",Table33[[#This Row],[Account Deposit Amount]]-Table33[[#This Row],[Account Withdrawl Amount]], )</f>
        <v>0</v>
      </c>
      <c r="V286" s="95">
        <f>IF(Table33[[#This Row],[Category]]="Other Expense",Table33[[#This Row],[Account Deposit Amount]]-Table33[[#This Row],[Account Withdrawl Amount]], )</f>
        <v>0</v>
      </c>
    </row>
    <row r="287" spans="1:22">
      <c r="A287" s="70"/>
      <c r="B287" s="64"/>
      <c r="C287" s="69"/>
      <c r="D287" s="111"/>
      <c r="E287" s="112"/>
      <c r="F287" s="113"/>
      <c r="G287" s="95">
        <f>$G$286+$E$287-$F$287</f>
        <v>0</v>
      </c>
      <c r="H287" s="70"/>
      <c r="I287" s="95">
        <f>IF(Table33[[#This Row],[Category]]="Fall Product",Table33[[#This Row],[Account Deposit Amount]]-Table33[[#This Row],[Account Withdrawl Amount]], )</f>
        <v>0</v>
      </c>
      <c r="J287" s="95">
        <f>IF(Table33[[#This Row],[Category]]="Cookies",Table33[[#This Row],[Account Deposit Amount]]-Table33[[#This Row],[Account Withdrawl Amount]], )</f>
        <v>0</v>
      </c>
      <c r="K287" s="95">
        <f>IF(Table33[[#This Row],[Category]]="Additional Money Earning Activities",Table33[[#This Row],[Account Deposit Amount]]-Table33[[#This Row],[Account Withdrawl Amount]], )</f>
        <v>0</v>
      </c>
      <c r="L287" s="95">
        <f>IF(Table33[[#This Row],[Category]]="Sponsorships",Table33[[#This Row],[Account Deposit Amount]]-Table33[[#This Row],[Account Withdrawl Amount]], )</f>
        <v>0</v>
      </c>
      <c r="M287" s="95">
        <f>IF(Table33[[#This Row],[Category]]="Troop Dues",Table33[[#This Row],[Account Deposit Amount]]-Table33[[#This Row],[Account Withdrawl Amount]], )</f>
        <v>0</v>
      </c>
      <c r="N287" s="95">
        <f>IF(Table33[[#This Row],[Category]]="Other Income",Table33[[#This Row],[Account Deposit Amount]]-Table33[[#This Row],[Account Withdrawl Amount]], )</f>
        <v>0</v>
      </c>
      <c r="O287" s="95">
        <f>IF(Table33[[#This Row],[Category]]="Registration",Table33[[#This Row],[Account Deposit Amount]]-Table33[[#This Row],[Account Withdrawl Amount]], )</f>
        <v>0</v>
      </c>
      <c r="P287" s="95">
        <f>IF(Table33[[#This Row],[Category]]="Insignia",Table33[[#This Row],[Account Deposit Amount]]-Table33[[#This Row],[Account Withdrawl Amount]], )</f>
        <v>0</v>
      </c>
      <c r="Q287" s="95">
        <f>IF(Table33[[#This Row],[Category]]="Activities/Program",Table33[[#This Row],[Account Deposit Amount]]-Table33[[#This Row],[Account Withdrawl Amount]], )</f>
        <v>0</v>
      </c>
      <c r="R287" s="95">
        <f>IF(Table33[[#This Row],[Category]]="Travel",Table33[[#This Row],[Account Deposit Amount]]-Table33[[#This Row],[Account Withdrawl Amount]], )</f>
        <v>0</v>
      </c>
      <c r="S287" s="95">
        <f>IF(Table33[[#This Row],[Category]]="Parties Food &amp; Beverages",Table33[[#This Row],[Account Deposit Amount]]-Table33[[#This Row],[Account Withdrawl Amount]], )</f>
        <v>0</v>
      </c>
      <c r="T287" s="95">
        <f>IF(Table33[[#This Row],[Category]]="Service Projects Donation",Table33[[#This Row],[Account Deposit Amount]]-Table33[[#This Row],[Account Withdrawl Amount]], )</f>
        <v>0</v>
      </c>
      <c r="U287" s="95">
        <f>IF(Table33[[#This Row],[Category]]="Cookie Debt",Table33[[#This Row],[Account Deposit Amount]]-Table33[[#This Row],[Account Withdrawl Amount]], )</f>
        <v>0</v>
      </c>
      <c r="V287" s="95">
        <f>IF(Table33[[#This Row],[Category]]="Other Expense",Table33[[#This Row],[Account Deposit Amount]]-Table33[[#This Row],[Account Withdrawl Amount]], )</f>
        <v>0</v>
      </c>
    </row>
    <row r="288" spans="1:22">
      <c r="A288" s="70"/>
      <c r="B288" s="64"/>
      <c r="C288" s="69"/>
      <c r="D288" s="111"/>
      <c r="E288" s="112"/>
      <c r="F288" s="113"/>
      <c r="G288" s="95">
        <f>$G$287+$E$288-$F$288</f>
        <v>0</v>
      </c>
      <c r="H288" s="70"/>
      <c r="I288" s="95">
        <f>IF(Table33[[#This Row],[Category]]="Fall Product",Table33[[#This Row],[Account Deposit Amount]]-Table33[[#This Row],[Account Withdrawl Amount]], )</f>
        <v>0</v>
      </c>
      <c r="J288" s="95">
        <f>IF(Table33[[#This Row],[Category]]="Cookies",Table33[[#This Row],[Account Deposit Amount]]-Table33[[#This Row],[Account Withdrawl Amount]], )</f>
        <v>0</v>
      </c>
      <c r="K288" s="95">
        <f>IF(Table33[[#This Row],[Category]]="Additional Money Earning Activities",Table33[[#This Row],[Account Deposit Amount]]-Table33[[#This Row],[Account Withdrawl Amount]], )</f>
        <v>0</v>
      </c>
      <c r="L288" s="95">
        <f>IF(Table33[[#This Row],[Category]]="Sponsorships",Table33[[#This Row],[Account Deposit Amount]]-Table33[[#This Row],[Account Withdrawl Amount]], )</f>
        <v>0</v>
      </c>
      <c r="M288" s="95">
        <f>IF(Table33[[#This Row],[Category]]="Troop Dues",Table33[[#This Row],[Account Deposit Amount]]-Table33[[#This Row],[Account Withdrawl Amount]], )</f>
        <v>0</v>
      </c>
      <c r="N288" s="95">
        <f>IF(Table33[[#This Row],[Category]]="Other Income",Table33[[#This Row],[Account Deposit Amount]]-Table33[[#This Row],[Account Withdrawl Amount]], )</f>
        <v>0</v>
      </c>
      <c r="O288" s="95">
        <f>IF(Table33[[#This Row],[Category]]="Registration",Table33[[#This Row],[Account Deposit Amount]]-Table33[[#This Row],[Account Withdrawl Amount]], )</f>
        <v>0</v>
      </c>
      <c r="P288" s="95">
        <f>IF(Table33[[#This Row],[Category]]="Insignia",Table33[[#This Row],[Account Deposit Amount]]-Table33[[#This Row],[Account Withdrawl Amount]], )</f>
        <v>0</v>
      </c>
      <c r="Q288" s="95">
        <f>IF(Table33[[#This Row],[Category]]="Activities/Program",Table33[[#This Row],[Account Deposit Amount]]-Table33[[#This Row],[Account Withdrawl Amount]], )</f>
        <v>0</v>
      </c>
      <c r="R288" s="95">
        <f>IF(Table33[[#This Row],[Category]]="Travel",Table33[[#This Row],[Account Deposit Amount]]-Table33[[#This Row],[Account Withdrawl Amount]], )</f>
        <v>0</v>
      </c>
      <c r="S288" s="95">
        <f>IF(Table33[[#This Row],[Category]]="Parties Food &amp; Beverages",Table33[[#This Row],[Account Deposit Amount]]-Table33[[#This Row],[Account Withdrawl Amount]], )</f>
        <v>0</v>
      </c>
      <c r="T288" s="95">
        <f>IF(Table33[[#This Row],[Category]]="Service Projects Donation",Table33[[#This Row],[Account Deposit Amount]]-Table33[[#This Row],[Account Withdrawl Amount]], )</f>
        <v>0</v>
      </c>
      <c r="U288" s="95">
        <f>IF(Table33[[#This Row],[Category]]="Cookie Debt",Table33[[#This Row],[Account Deposit Amount]]-Table33[[#This Row],[Account Withdrawl Amount]], )</f>
        <v>0</v>
      </c>
      <c r="V288" s="95">
        <f>IF(Table33[[#This Row],[Category]]="Other Expense",Table33[[#This Row],[Account Deposit Amount]]-Table33[[#This Row],[Account Withdrawl Amount]], )</f>
        <v>0</v>
      </c>
    </row>
    <row r="289" spans="1:22">
      <c r="A289" s="70"/>
      <c r="B289" s="64"/>
      <c r="C289" s="69"/>
      <c r="D289" s="111"/>
      <c r="E289" s="112"/>
      <c r="F289" s="113"/>
      <c r="G289" s="95">
        <f>$G$288+$E$289-$F$289</f>
        <v>0</v>
      </c>
      <c r="H289" s="70"/>
      <c r="I289" s="95">
        <f>IF(Table33[[#This Row],[Category]]="Fall Product",Table33[[#This Row],[Account Deposit Amount]]-Table33[[#This Row],[Account Withdrawl Amount]], )</f>
        <v>0</v>
      </c>
      <c r="J289" s="95">
        <f>IF(Table33[[#This Row],[Category]]="Cookies",Table33[[#This Row],[Account Deposit Amount]]-Table33[[#This Row],[Account Withdrawl Amount]], )</f>
        <v>0</v>
      </c>
      <c r="K289" s="95">
        <f>IF(Table33[[#This Row],[Category]]="Additional Money Earning Activities",Table33[[#This Row],[Account Deposit Amount]]-Table33[[#This Row],[Account Withdrawl Amount]], )</f>
        <v>0</v>
      </c>
      <c r="L289" s="95">
        <f>IF(Table33[[#This Row],[Category]]="Sponsorships",Table33[[#This Row],[Account Deposit Amount]]-Table33[[#This Row],[Account Withdrawl Amount]], )</f>
        <v>0</v>
      </c>
      <c r="M289" s="95">
        <f>IF(Table33[[#This Row],[Category]]="Troop Dues",Table33[[#This Row],[Account Deposit Amount]]-Table33[[#This Row],[Account Withdrawl Amount]], )</f>
        <v>0</v>
      </c>
      <c r="N289" s="95">
        <f>IF(Table33[[#This Row],[Category]]="Other Income",Table33[[#This Row],[Account Deposit Amount]]-Table33[[#This Row],[Account Withdrawl Amount]], )</f>
        <v>0</v>
      </c>
      <c r="O289" s="95">
        <f>IF(Table33[[#This Row],[Category]]="Registration",Table33[[#This Row],[Account Deposit Amount]]-Table33[[#This Row],[Account Withdrawl Amount]], )</f>
        <v>0</v>
      </c>
      <c r="P289" s="95">
        <f>IF(Table33[[#This Row],[Category]]="Insignia",Table33[[#This Row],[Account Deposit Amount]]-Table33[[#This Row],[Account Withdrawl Amount]], )</f>
        <v>0</v>
      </c>
      <c r="Q289" s="95">
        <f>IF(Table33[[#This Row],[Category]]="Activities/Program",Table33[[#This Row],[Account Deposit Amount]]-Table33[[#This Row],[Account Withdrawl Amount]], )</f>
        <v>0</v>
      </c>
      <c r="R289" s="95">
        <f>IF(Table33[[#This Row],[Category]]="Travel",Table33[[#This Row],[Account Deposit Amount]]-Table33[[#This Row],[Account Withdrawl Amount]], )</f>
        <v>0</v>
      </c>
      <c r="S289" s="95">
        <f>IF(Table33[[#This Row],[Category]]="Parties Food &amp; Beverages",Table33[[#This Row],[Account Deposit Amount]]-Table33[[#This Row],[Account Withdrawl Amount]], )</f>
        <v>0</v>
      </c>
      <c r="T289" s="95">
        <f>IF(Table33[[#This Row],[Category]]="Service Projects Donation",Table33[[#This Row],[Account Deposit Amount]]-Table33[[#This Row],[Account Withdrawl Amount]], )</f>
        <v>0</v>
      </c>
      <c r="U289" s="95">
        <f>IF(Table33[[#This Row],[Category]]="Cookie Debt",Table33[[#This Row],[Account Deposit Amount]]-Table33[[#This Row],[Account Withdrawl Amount]], )</f>
        <v>0</v>
      </c>
      <c r="V289" s="95">
        <f>IF(Table33[[#This Row],[Category]]="Other Expense",Table33[[#This Row],[Account Deposit Amount]]-Table33[[#This Row],[Account Withdrawl Amount]], )</f>
        <v>0</v>
      </c>
    </row>
    <row r="290" spans="1:22">
      <c r="A290" s="70"/>
      <c r="B290" s="64"/>
      <c r="C290" s="69"/>
      <c r="D290" s="111"/>
      <c r="E290" s="112"/>
      <c r="F290" s="113"/>
      <c r="G290" s="95">
        <f>$G$289+$E$290-$F$290</f>
        <v>0</v>
      </c>
      <c r="H290" s="70"/>
      <c r="I290" s="95">
        <f>IF(Table33[[#This Row],[Category]]="Fall Product",Table33[[#This Row],[Account Deposit Amount]]-Table33[[#This Row],[Account Withdrawl Amount]], )</f>
        <v>0</v>
      </c>
      <c r="J290" s="95">
        <f>IF(Table33[[#This Row],[Category]]="Cookies",Table33[[#This Row],[Account Deposit Amount]]-Table33[[#This Row],[Account Withdrawl Amount]], )</f>
        <v>0</v>
      </c>
      <c r="K290" s="95">
        <f>IF(Table33[[#This Row],[Category]]="Additional Money Earning Activities",Table33[[#This Row],[Account Deposit Amount]]-Table33[[#This Row],[Account Withdrawl Amount]], )</f>
        <v>0</v>
      </c>
      <c r="L290" s="95">
        <f>IF(Table33[[#This Row],[Category]]="Sponsorships",Table33[[#This Row],[Account Deposit Amount]]-Table33[[#This Row],[Account Withdrawl Amount]], )</f>
        <v>0</v>
      </c>
      <c r="M290" s="95">
        <f>IF(Table33[[#This Row],[Category]]="Troop Dues",Table33[[#This Row],[Account Deposit Amount]]-Table33[[#This Row],[Account Withdrawl Amount]], )</f>
        <v>0</v>
      </c>
      <c r="N290" s="95">
        <f>IF(Table33[[#This Row],[Category]]="Other Income",Table33[[#This Row],[Account Deposit Amount]]-Table33[[#This Row],[Account Withdrawl Amount]], )</f>
        <v>0</v>
      </c>
      <c r="O290" s="95">
        <f>IF(Table33[[#This Row],[Category]]="Registration",Table33[[#This Row],[Account Deposit Amount]]-Table33[[#This Row],[Account Withdrawl Amount]], )</f>
        <v>0</v>
      </c>
      <c r="P290" s="95">
        <f>IF(Table33[[#This Row],[Category]]="Insignia",Table33[[#This Row],[Account Deposit Amount]]-Table33[[#This Row],[Account Withdrawl Amount]], )</f>
        <v>0</v>
      </c>
      <c r="Q290" s="95">
        <f>IF(Table33[[#This Row],[Category]]="Activities/Program",Table33[[#This Row],[Account Deposit Amount]]-Table33[[#This Row],[Account Withdrawl Amount]], )</f>
        <v>0</v>
      </c>
      <c r="R290" s="95">
        <f>IF(Table33[[#This Row],[Category]]="Travel",Table33[[#This Row],[Account Deposit Amount]]-Table33[[#This Row],[Account Withdrawl Amount]], )</f>
        <v>0</v>
      </c>
      <c r="S290" s="95">
        <f>IF(Table33[[#This Row],[Category]]="Parties Food &amp; Beverages",Table33[[#This Row],[Account Deposit Amount]]-Table33[[#This Row],[Account Withdrawl Amount]], )</f>
        <v>0</v>
      </c>
      <c r="T290" s="95">
        <f>IF(Table33[[#This Row],[Category]]="Service Projects Donation",Table33[[#This Row],[Account Deposit Amount]]-Table33[[#This Row],[Account Withdrawl Amount]], )</f>
        <v>0</v>
      </c>
      <c r="U290" s="95">
        <f>IF(Table33[[#This Row],[Category]]="Cookie Debt",Table33[[#This Row],[Account Deposit Amount]]-Table33[[#This Row],[Account Withdrawl Amount]], )</f>
        <v>0</v>
      </c>
      <c r="V290" s="95">
        <f>IF(Table33[[#This Row],[Category]]="Other Expense",Table33[[#This Row],[Account Deposit Amount]]-Table33[[#This Row],[Account Withdrawl Amount]], )</f>
        <v>0</v>
      </c>
    </row>
    <row r="291" spans="1:22">
      <c r="A291" s="70"/>
      <c r="B291" s="64"/>
      <c r="C291" s="69"/>
      <c r="D291" s="111"/>
      <c r="E291" s="112"/>
      <c r="F291" s="113"/>
      <c r="G291" s="95">
        <f>$G$290+$E$291-$F$291</f>
        <v>0</v>
      </c>
      <c r="H291" s="70"/>
      <c r="I291" s="95">
        <f>IF(Table33[[#This Row],[Category]]="Fall Product",Table33[[#This Row],[Account Deposit Amount]]-Table33[[#This Row],[Account Withdrawl Amount]], )</f>
        <v>0</v>
      </c>
      <c r="J291" s="95">
        <f>IF(Table33[[#This Row],[Category]]="Cookies",Table33[[#This Row],[Account Deposit Amount]]-Table33[[#This Row],[Account Withdrawl Amount]], )</f>
        <v>0</v>
      </c>
      <c r="K291" s="95">
        <f>IF(Table33[[#This Row],[Category]]="Additional Money Earning Activities",Table33[[#This Row],[Account Deposit Amount]]-Table33[[#This Row],[Account Withdrawl Amount]], )</f>
        <v>0</v>
      </c>
      <c r="L291" s="95">
        <f>IF(Table33[[#This Row],[Category]]="Sponsorships",Table33[[#This Row],[Account Deposit Amount]]-Table33[[#This Row],[Account Withdrawl Amount]], )</f>
        <v>0</v>
      </c>
      <c r="M291" s="95">
        <f>IF(Table33[[#This Row],[Category]]="Troop Dues",Table33[[#This Row],[Account Deposit Amount]]-Table33[[#This Row],[Account Withdrawl Amount]], )</f>
        <v>0</v>
      </c>
      <c r="N291" s="95">
        <f>IF(Table33[[#This Row],[Category]]="Other Income",Table33[[#This Row],[Account Deposit Amount]]-Table33[[#This Row],[Account Withdrawl Amount]], )</f>
        <v>0</v>
      </c>
      <c r="O291" s="95">
        <f>IF(Table33[[#This Row],[Category]]="Registration",Table33[[#This Row],[Account Deposit Amount]]-Table33[[#This Row],[Account Withdrawl Amount]], )</f>
        <v>0</v>
      </c>
      <c r="P291" s="95">
        <f>IF(Table33[[#This Row],[Category]]="Insignia",Table33[[#This Row],[Account Deposit Amount]]-Table33[[#This Row],[Account Withdrawl Amount]], )</f>
        <v>0</v>
      </c>
      <c r="Q291" s="95">
        <f>IF(Table33[[#This Row],[Category]]="Activities/Program",Table33[[#This Row],[Account Deposit Amount]]-Table33[[#This Row],[Account Withdrawl Amount]], )</f>
        <v>0</v>
      </c>
      <c r="R291" s="95">
        <f>IF(Table33[[#This Row],[Category]]="Travel",Table33[[#This Row],[Account Deposit Amount]]-Table33[[#This Row],[Account Withdrawl Amount]], )</f>
        <v>0</v>
      </c>
      <c r="S291" s="95">
        <f>IF(Table33[[#This Row],[Category]]="Parties Food &amp; Beverages",Table33[[#This Row],[Account Deposit Amount]]-Table33[[#This Row],[Account Withdrawl Amount]], )</f>
        <v>0</v>
      </c>
      <c r="T291" s="95">
        <f>IF(Table33[[#This Row],[Category]]="Service Projects Donation",Table33[[#This Row],[Account Deposit Amount]]-Table33[[#This Row],[Account Withdrawl Amount]], )</f>
        <v>0</v>
      </c>
      <c r="U291" s="95">
        <f>IF(Table33[[#This Row],[Category]]="Cookie Debt",Table33[[#This Row],[Account Deposit Amount]]-Table33[[#This Row],[Account Withdrawl Amount]], )</f>
        <v>0</v>
      </c>
      <c r="V291" s="95">
        <f>IF(Table33[[#This Row],[Category]]="Other Expense",Table33[[#This Row],[Account Deposit Amount]]-Table33[[#This Row],[Account Withdrawl Amount]], )</f>
        <v>0</v>
      </c>
    </row>
    <row r="292" spans="1:22">
      <c r="A292" s="70"/>
      <c r="B292" s="64"/>
      <c r="C292" s="69"/>
      <c r="D292" s="111"/>
      <c r="E292" s="112"/>
      <c r="F292" s="113"/>
      <c r="G292" s="95">
        <f>$G$291+$E$292-$F$292</f>
        <v>0</v>
      </c>
      <c r="H292" s="70"/>
      <c r="I292" s="95">
        <f>IF(Table33[[#This Row],[Category]]="Fall Product",Table33[[#This Row],[Account Deposit Amount]]-Table33[[#This Row],[Account Withdrawl Amount]], )</f>
        <v>0</v>
      </c>
      <c r="J292" s="95">
        <f>IF(Table33[[#This Row],[Category]]="Cookies",Table33[[#This Row],[Account Deposit Amount]]-Table33[[#This Row],[Account Withdrawl Amount]], )</f>
        <v>0</v>
      </c>
      <c r="K292" s="95">
        <f>IF(Table33[[#This Row],[Category]]="Additional Money Earning Activities",Table33[[#This Row],[Account Deposit Amount]]-Table33[[#This Row],[Account Withdrawl Amount]], )</f>
        <v>0</v>
      </c>
      <c r="L292" s="95">
        <f>IF(Table33[[#This Row],[Category]]="Sponsorships",Table33[[#This Row],[Account Deposit Amount]]-Table33[[#This Row],[Account Withdrawl Amount]], )</f>
        <v>0</v>
      </c>
      <c r="M292" s="95">
        <f>IF(Table33[[#This Row],[Category]]="Troop Dues",Table33[[#This Row],[Account Deposit Amount]]-Table33[[#This Row],[Account Withdrawl Amount]], )</f>
        <v>0</v>
      </c>
      <c r="N292" s="95">
        <f>IF(Table33[[#This Row],[Category]]="Other Income",Table33[[#This Row],[Account Deposit Amount]]-Table33[[#This Row],[Account Withdrawl Amount]], )</f>
        <v>0</v>
      </c>
      <c r="O292" s="95">
        <f>IF(Table33[[#This Row],[Category]]="Registration",Table33[[#This Row],[Account Deposit Amount]]-Table33[[#This Row],[Account Withdrawl Amount]], )</f>
        <v>0</v>
      </c>
      <c r="P292" s="95">
        <f>IF(Table33[[#This Row],[Category]]="Insignia",Table33[[#This Row],[Account Deposit Amount]]-Table33[[#This Row],[Account Withdrawl Amount]], )</f>
        <v>0</v>
      </c>
      <c r="Q292" s="95">
        <f>IF(Table33[[#This Row],[Category]]="Activities/Program",Table33[[#This Row],[Account Deposit Amount]]-Table33[[#This Row],[Account Withdrawl Amount]], )</f>
        <v>0</v>
      </c>
      <c r="R292" s="95">
        <f>IF(Table33[[#This Row],[Category]]="Travel",Table33[[#This Row],[Account Deposit Amount]]-Table33[[#This Row],[Account Withdrawl Amount]], )</f>
        <v>0</v>
      </c>
      <c r="S292" s="95">
        <f>IF(Table33[[#This Row],[Category]]="Parties Food &amp; Beverages",Table33[[#This Row],[Account Deposit Amount]]-Table33[[#This Row],[Account Withdrawl Amount]], )</f>
        <v>0</v>
      </c>
      <c r="T292" s="95">
        <f>IF(Table33[[#This Row],[Category]]="Service Projects Donation",Table33[[#This Row],[Account Deposit Amount]]-Table33[[#This Row],[Account Withdrawl Amount]], )</f>
        <v>0</v>
      </c>
      <c r="U292" s="95">
        <f>IF(Table33[[#This Row],[Category]]="Cookie Debt",Table33[[#This Row],[Account Deposit Amount]]-Table33[[#This Row],[Account Withdrawl Amount]], )</f>
        <v>0</v>
      </c>
      <c r="V292" s="95">
        <f>IF(Table33[[#This Row],[Category]]="Other Expense",Table33[[#This Row],[Account Deposit Amount]]-Table33[[#This Row],[Account Withdrawl Amount]], )</f>
        <v>0</v>
      </c>
    </row>
    <row r="293" spans="1:22">
      <c r="A293" s="70"/>
      <c r="B293" s="64"/>
      <c r="C293" s="69"/>
      <c r="D293" s="111"/>
      <c r="E293" s="112"/>
      <c r="F293" s="113"/>
      <c r="G293" s="95">
        <f>$G$292+$E$293-$F$293</f>
        <v>0</v>
      </c>
      <c r="H293" s="70"/>
      <c r="I293" s="95">
        <f>IF(Table33[[#This Row],[Category]]="Fall Product",Table33[[#This Row],[Account Deposit Amount]]-Table33[[#This Row],[Account Withdrawl Amount]], )</f>
        <v>0</v>
      </c>
      <c r="J293" s="95">
        <f>IF(Table33[[#This Row],[Category]]="Cookies",Table33[[#This Row],[Account Deposit Amount]]-Table33[[#This Row],[Account Withdrawl Amount]], )</f>
        <v>0</v>
      </c>
      <c r="K293" s="95">
        <f>IF(Table33[[#This Row],[Category]]="Additional Money Earning Activities",Table33[[#This Row],[Account Deposit Amount]]-Table33[[#This Row],[Account Withdrawl Amount]], )</f>
        <v>0</v>
      </c>
      <c r="L293" s="95">
        <f>IF(Table33[[#This Row],[Category]]="Sponsorships",Table33[[#This Row],[Account Deposit Amount]]-Table33[[#This Row],[Account Withdrawl Amount]], )</f>
        <v>0</v>
      </c>
      <c r="M293" s="95">
        <f>IF(Table33[[#This Row],[Category]]="Troop Dues",Table33[[#This Row],[Account Deposit Amount]]-Table33[[#This Row],[Account Withdrawl Amount]], )</f>
        <v>0</v>
      </c>
      <c r="N293" s="95">
        <f>IF(Table33[[#This Row],[Category]]="Other Income",Table33[[#This Row],[Account Deposit Amount]]-Table33[[#This Row],[Account Withdrawl Amount]], )</f>
        <v>0</v>
      </c>
      <c r="O293" s="95">
        <f>IF(Table33[[#This Row],[Category]]="Registration",Table33[[#This Row],[Account Deposit Amount]]-Table33[[#This Row],[Account Withdrawl Amount]], )</f>
        <v>0</v>
      </c>
      <c r="P293" s="95">
        <f>IF(Table33[[#This Row],[Category]]="Insignia",Table33[[#This Row],[Account Deposit Amount]]-Table33[[#This Row],[Account Withdrawl Amount]], )</f>
        <v>0</v>
      </c>
      <c r="Q293" s="95">
        <f>IF(Table33[[#This Row],[Category]]="Activities/Program",Table33[[#This Row],[Account Deposit Amount]]-Table33[[#This Row],[Account Withdrawl Amount]], )</f>
        <v>0</v>
      </c>
      <c r="R293" s="95">
        <f>IF(Table33[[#This Row],[Category]]="Travel",Table33[[#This Row],[Account Deposit Amount]]-Table33[[#This Row],[Account Withdrawl Amount]], )</f>
        <v>0</v>
      </c>
      <c r="S293" s="95">
        <f>IF(Table33[[#This Row],[Category]]="Parties Food &amp; Beverages",Table33[[#This Row],[Account Deposit Amount]]-Table33[[#This Row],[Account Withdrawl Amount]], )</f>
        <v>0</v>
      </c>
      <c r="T293" s="95">
        <f>IF(Table33[[#This Row],[Category]]="Service Projects Donation",Table33[[#This Row],[Account Deposit Amount]]-Table33[[#This Row],[Account Withdrawl Amount]], )</f>
        <v>0</v>
      </c>
      <c r="U293" s="95">
        <f>IF(Table33[[#This Row],[Category]]="Cookie Debt",Table33[[#This Row],[Account Deposit Amount]]-Table33[[#This Row],[Account Withdrawl Amount]], )</f>
        <v>0</v>
      </c>
      <c r="V293" s="95">
        <f>IF(Table33[[#This Row],[Category]]="Other Expense",Table33[[#This Row],[Account Deposit Amount]]-Table33[[#This Row],[Account Withdrawl Amount]], )</f>
        <v>0</v>
      </c>
    </row>
    <row r="294" spans="1:22">
      <c r="A294" s="70"/>
      <c r="B294" s="64"/>
      <c r="C294" s="69"/>
      <c r="D294" s="111"/>
      <c r="E294" s="112"/>
      <c r="F294" s="113"/>
      <c r="G294" s="95">
        <f>$G$293+$E$294-$F$294</f>
        <v>0</v>
      </c>
      <c r="H294" s="70"/>
      <c r="I294" s="95">
        <f>IF(Table33[[#This Row],[Category]]="Fall Product",Table33[[#This Row],[Account Deposit Amount]]-Table33[[#This Row],[Account Withdrawl Amount]], )</f>
        <v>0</v>
      </c>
      <c r="J294" s="95">
        <f>IF(Table33[[#This Row],[Category]]="Cookies",Table33[[#This Row],[Account Deposit Amount]]-Table33[[#This Row],[Account Withdrawl Amount]], )</f>
        <v>0</v>
      </c>
      <c r="K294" s="95">
        <f>IF(Table33[[#This Row],[Category]]="Additional Money Earning Activities",Table33[[#This Row],[Account Deposit Amount]]-Table33[[#This Row],[Account Withdrawl Amount]], )</f>
        <v>0</v>
      </c>
      <c r="L294" s="95">
        <f>IF(Table33[[#This Row],[Category]]="Sponsorships",Table33[[#This Row],[Account Deposit Amount]]-Table33[[#This Row],[Account Withdrawl Amount]], )</f>
        <v>0</v>
      </c>
      <c r="M294" s="95">
        <f>IF(Table33[[#This Row],[Category]]="Troop Dues",Table33[[#This Row],[Account Deposit Amount]]-Table33[[#This Row],[Account Withdrawl Amount]], )</f>
        <v>0</v>
      </c>
      <c r="N294" s="95">
        <f>IF(Table33[[#This Row],[Category]]="Other Income",Table33[[#This Row],[Account Deposit Amount]]-Table33[[#This Row],[Account Withdrawl Amount]], )</f>
        <v>0</v>
      </c>
      <c r="O294" s="95">
        <f>IF(Table33[[#This Row],[Category]]="Registration",Table33[[#This Row],[Account Deposit Amount]]-Table33[[#This Row],[Account Withdrawl Amount]], )</f>
        <v>0</v>
      </c>
      <c r="P294" s="95">
        <f>IF(Table33[[#This Row],[Category]]="Insignia",Table33[[#This Row],[Account Deposit Amount]]-Table33[[#This Row],[Account Withdrawl Amount]], )</f>
        <v>0</v>
      </c>
      <c r="Q294" s="95">
        <f>IF(Table33[[#This Row],[Category]]="Activities/Program",Table33[[#This Row],[Account Deposit Amount]]-Table33[[#This Row],[Account Withdrawl Amount]], )</f>
        <v>0</v>
      </c>
      <c r="R294" s="95">
        <f>IF(Table33[[#This Row],[Category]]="Travel",Table33[[#This Row],[Account Deposit Amount]]-Table33[[#This Row],[Account Withdrawl Amount]], )</f>
        <v>0</v>
      </c>
      <c r="S294" s="95">
        <f>IF(Table33[[#This Row],[Category]]="Parties Food &amp; Beverages",Table33[[#This Row],[Account Deposit Amount]]-Table33[[#This Row],[Account Withdrawl Amount]], )</f>
        <v>0</v>
      </c>
      <c r="T294" s="95">
        <f>IF(Table33[[#This Row],[Category]]="Service Projects Donation",Table33[[#This Row],[Account Deposit Amount]]-Table33[[#This Row],[Account Withdrawl Amount]], )</f>
        <v>0</v>
      </c>
      <c r="U294" s="95">
        <f>IF(Table33[[#This Row],[Category]]="Cookie Debt",Table33[[#This Row],[Account Deposit Amount]]-Table33[[#This Row],[Account Withdrawl Amount]], )</f>
        <v>0</v>
      </c>
      <c r="V294" s="95">
        <f>IF(Table33[[#This Row],[Category]]="Other Expense",Table33[[#This Row],[Account Deposit Amount]]-Table33[[#This Row],[Account Withdrawl Amount]], )</f>
        <v>0</v>
      </c>
    </row>
    <row r="295" spans="1:22">
      <c r="A295" s="70"/>
      <c r="B295" s="64"/>
      <c r="C295" s="69"/>
      <c r="D295" s="111"/>
      <c r="E295" s="112"/>
      <c r="F295" s="113"/>
      <c r="G295" s="95">
        <f>$G$294+$E$295-$F$295</f>
        <v>0</v>
      </c>
      <c r="H295" s="70"/>
      <c r="I295" s="95">
        <f>IF(Table33[[#This Row],[Category]]="Fall Product",Table33[[#This Row],[Account Deposit Amount]]-Table33[[#This Row],[Account Withdrawl Amount]], )</f>
        <v>0</v>
      </c>
      <c r="J295" s="95">
        <f>IF(Table33[[#This Row],[Category]]="Cookies",Table33[[#This Row],[Account Deposit Amount]]-Table33[[#This Row],[Account Withdrawl Amount]], )</f>
        <v>0</v>
      </c>
      <c r="K295" s="95">
        <f>IF(Table33[[#This Row],[Category]]="Additional Money Earning Activities",Table33[[#This Row],[Account Deposit Amount]]-Table33[[#This Row],[Account Withdrawl Amount]], )</f>
        <v>0</v>
      </c>
      <c r="L295" s="95">
        <f>IF(Table33[[#This Row],[Category]]="Sponsorships",Table33[[#This Row],[Account Deposit Amount]]-Table33[[#This Row],[Account Withdrawl Amount]], )</f>
        <v>0</v>
      </c>
      <c r="M295" s="95">
        <f>IF(Table33[[#This Row],[Category]]="Troop Dues",Table33[[#This Row],[Account Deposit Amount]]-Table33[[#This Row],[Account Withdrawl Amount]], )</f>
        <v>0</v>
      </c>
      <c r="N295" s="95">
        <f>IF(Table33[[#This Row],[Category]]="Other Income",Table33[[#This Row],[Account Deposit Amount]]-Table33[[#This Row],[Account Withdrawl Amount]], )</f>
        <v>0</v>
      </c>
      <c r="O295" s="95">
        <f>IF(Table33[[#This Row],[Category]]="Registration",Table33[[#This Row],[Account Deposit Amount]]-Table33[[#This Row],[Account Withdrawl Amount]], )</f>
        <v>0</v>
      </c>
      <c r="P295" s="95">
        <f>IF(Table33[[#This Row],[Category]]="Insignia",Table33[[#This Row],[Account Deposit Amount]]-Table33[[#This Row],[Account Withdrawl Amount]], )</f>
        <v>0</v>
      </c>
      <c r="Q295" s="95">
        <f>IF(Table33[[#This Row],[Category]]="Activities/Program",Table33[[#This Row],[Account Deposit Amount]]-Table33[[#This Row],[Account Withdrawl Amount]], )</f>
        <v>0</v>
      </c>
      <c r="R295" s="95">
        <f>IF(Table33[[#This Row],[Category]]="Travel",Table33[[#This Row],[Account Deposit Amount]]-Table33[[#This Row],[Account Withdrawl Amount]], )</f>
        <v>0</v>
      </c>
      <c r="S295" s="95">
        <f>IF(Table33[[#This Row],[Category]]="Parties Food &amp; Beverages",Table33[[#This Row],[Account Deposit Amount]]-Table33[[#This Row],[Account Withdrawl Amount]], )</f>
        <v>0</v>
      </c>
      <c r="T295" s="95">
        <f>IF(Table33[[#This Row],[Category]]="Service Projects Donation",Table33[[#This Row],[Account Deposit Amount]]-Table33[[#This Row],[Account Withdrawl Amount]], )</f>
        <v>0</v>
      </c>
      <c r="U295" s="95">
        <f>IF(Table33[[#This Row],[Category]]="Cookie Debt",Table33[[#This Row],[Account Deposit Amount]]-Table33[[#This Row],[Account Withdrawl Amount]], )</f>
        <v>0</v>
      </c>
      <c r="V295" s="95">
        <f>IF(Table33[[#This Row],[Category]]="Other Expense",Table33[[#This Row],[Account Deposit Amount]]-Table33[[#This Row],[Account Withdrawl Amount]], )</f>
        <v>0</v>
      </c>
    </row>
    <row r="296" spans="1:22">
      <c r="A296" s="70"/>
      <c r="B296" s="64"/>
      <c r="C296" s="69"/>
      <c r="D296" s="111"/>
      <c r="E296" s="112"/>
      <c r="F296" s="113"/>
      <c r="G296" s="95">
        <f>$G$295+$E$296-$F$296</f>
        <v>0</v>
      </c>
      <c r="H296" s="70"/>
      <c r="I296" s="95">
        <f>IF(Table33[[#This Row],[Category]]="Fall Product",Table33[[#This Row],[Account Deposit Amount]]-Table33[[#This Row],[Account Withdrawl Amount]], )</f>
        <v>0</v>
      </c>
      <c r="J296" s="95">
        <f>IF(Table33[[#This Row],[Category]]="Cookies",Table33[[#This Row],[Account Deposit Amount]]-Table33[[#This Row],[Account Withdrawl Amount]], )</f>
        <v>0</v>
      </c>
      <c r="K296" s="95">
        <f>IF(Table33[[#This Row],[Category]]="Additional Money Earning Activities",Table33[[#This Row],[Account Deposit Amount]]-Table33[[#This Row],[Account Withdrawl Amount]], )</f>
        <v>0</v>
      </c>
      <c r="L296" s="95">
        <f>IF(Table33[[#This Row],[Category]]="Sponsorships",Table33[[#This Row],[Account Deposit Amount]]-Table33[[#This Row],[Account Withdrawl Amount]], )</f>
        <v>0</v>
      </c>
      <c r="M296" s="95">
        <f>IF(Table33[[#This Row],[Category]]="Troop Dues",Table33[[#This Row],[Account Deposit Amount]]-Table33[[#This Row],[Account Withdrawl Amount]], )</f>
        <v>0</v>
      </c>
      <c r="N296" s="95">
        <f>IF(Table33[[#This Row],[Category]]="Other Income",Table33[[#This Row],[Account Deposit Amount]]-Table33[[#This Row],[Account Withdrawl Amount]], )</f>
        <v>0</v>
      </c>
      <c r="O296" s="95">
        <f>IF(Table33[[#This Row],[Category]]="Registration",Table33[[#This Row],[Account Deposit Amount]]-Table33[[#This Row],[Account Withdrawl Amount]], )</f>
        <v>0</v>
      </c>
      <c r="P296" s="95">
        <f>IF(Table33[[#This Row],[Category]]="Insignia",Table33[[#This Row],[Account Deposit Amount]]-Table33[[#This Row],[Account Withdrawl Amount]], )</f>
        <v>0</v>
      </c>
      <c r="Q296" s="95">
        <f>IF(Table33[[#This Row],[Category]]="Activities/Program",Table33[[#This Row],[Account Deposit Amount]]-Table33[[#This Row],[Account Withdrawl Amount]], )</f>
        <v>0</v>
      </c>
      <c r="R296" s="95">
        <f>IF(Table33[[#This Row],[Category]]="Travel",Table33[[#This Row],[Account Deposit Amount]]-Table33[[#This Row],[Account Withdrawl Amount]], )</f>
        <v>0</v>
      </c>
      <c r="S296" s="95">
        <f>IF(Table33[[#This Row],[Category]]="Parties Food &amp; Beverages",Table33[[#This Row],[Account Deposit Amount]]-Table33[[#This Row],[Account Withdrawl Amount]], )</f>
        <v>0</v>
      </c>
      <c r="T296" s="95">
        <f>IF(Table33[[#This Row],[Category]]="Service Projects Donation",Table33[[#This Row],[Account Deposit Amount]]-Table33[[#This Row],[Account Withdrawl Amount]], )</f>
        <v>0</v>
      </c>
      <c r="U296" s="95">
        <f>IF(Table33[[#This Row],[Category]]="Cookie Debt",Table33[[#This Row],[Account Deposit Amount]]-Table33[[#This Row],[Account Withdrawl Amount]], )</f>
        <v>0</v>
      </c>
      <c r="V296" s="95">
        <f>IF(Table33[[#This Row],[Category]]="Other Expense",Table33[[#This Row],[Account Deposit Amount]]-Table33[[#This Row],[Account Withdrawl Amount]], )</f>
        <v>0</v>
      </c>
    </row>
    <row r="297" spans="1:22">
      <c r="A297" s="70"/>
      <c r="B297" s="64"/>
      <c r="C297" s="69"/>
      <c r="D297" s="111"/>
      <c r="E297" s="112"/>
      <c r="F297" s="113"/>
      <c r="G297" s="95">
        <f>$G$296+$E$297-$F$297</f>
        <v>0</v>
      </c>
      <c r="H297" s="70"/>
      <c r="I297" s="95">
        <f>IF(Table33[[#This Row],[Category]]="Fall Product",Table33[[#This Row],[Account Deposit Amount]]-Table33[[#This Row],[Account Withdrawl Amount]], )</f>
        <v>0</v>
      </c>
      <c r="J297" s="95">
        <f>IF(Table33[[#This Row],[Category]]="Cookies",Table33[[#This Row],[Account Deposit Amount]]-Table33[[#This Row],[Account Withdrawl Amount]], )</f>
        <v>0</v>
      </c>
      <c r="K297" s="95">
        <f>IF(Table33[[#This Row],[Category]]="Additional Money Earning Activities",Table33[[#This Row],[Account Deposit Amount]]-Table33[[#This Row],[Account Withdrawl Amount]], )</f>
        <v>0</v>
      </c>
      <c r="L297" s="95">
        <f>IF(Table33[[#This Row],[Category]]="Sponsorships",Table33[[#This Row],[Account Deposit Amount]]-Table33[[#This Row],[Account Withdrawl Amount]], )</f>
        <v>0</v>
      </c>
      <c r="M297" s="95">
        <f>IF(Table33[[#This Row],[Category]]="Troop Dues",Table33[[#This Row],[Account Deposit Amount]]-Table33[[#This Row],[Account Withdrawl Amount]], )</f>
        <v>0</v>
      </c>
      <c r="N297" s="95">
        <f>IF(Table33[[#This Row],[Category]]="Other Income",Table33[[#This Row],[Account Deposit Amount]]-Table33[[#This Row],[Account Withdrawl Amount]], )</f>
        <v>0</v>
      </c>
      <c r="O297" s="95">
        <f>IF(Table33[[#This Row],[Category]]="Registration",Table33[[#This Row],[Account Deposit Amount]]-Table33[[#This Row],[Account Withdrawl Amount]], )</f>
        <v>0</v>
      </c>
      <c r="P297" s="95">
        <f>IF(Table33[[#This Row],[Category]]="Insignia",Table33[[#This Row],[Account Deposit Amount]]-Table33[[#This Row],[Account Withdrawl Amount]], )</f>
        <v>0</v>
      </c>
      <c r="Q297" s="95">
        <f>IF(Table33[[#This Row],[Category]]="Activities/Program",Table33[[#This Row],[Account Deposit Amount]]-Table33[[#This Row],[Account Withdrawl Amount]], )</f>
        <v>0</v>
      </c>
      <c r="R297" s="95">
        <f>IF(Table33[[#This Row],[Category]]="Travel",Table33[[#This Row],[Account Deposit Amount]]-Table33[[#This Row],[Account Withdrawl Amount]], )</f>
        <v>0</v>
      </c>
      <c r="S297" s="95">
        <f>IF(Table33[[#This Row],[Category]]="Parties Food &amp; Beverages",Table33[[#This Row],[Account Deposit Amount]]-Table33[[#This Row],[Account Withdrawl Amount]], )</f>
        <v>0</v>
      </c>
      <c r="T297" s="95">
        <f>IF(Table33[[#This Row],[Category]]="Service Projects Donation",Table33[[#This Row],[Account Deposit Amount]]-Table33[[#This Row],[Account Withdrawl Amount]], )</f>
        <v>0</v>
      </c>
      <c r="U297" s="95">
        <f>IF(Table33[[#This Row],[Category]]="Cookie Debt",Table33[[#This Row],[Account Deposit Amount]]-Table33[[#This Row],[Account Withdrawl Amount]], )</f>
        <v>0</v>
      </c>
      <c r="V297" s="95">
        <f>IF(Table33[[#This Row],[Category]]="Other Expense",Table33[[#This Row],[Account Deposit Amount]]-Table33[[#This Row],[Account Withdrawl Amount]], )</f>
        <v>0</v>
      </c>
    </row>
    <row r="298" spans="1:22">
      <c r="A298" s="70"/>
      <c r="B298" s="64"/>
      <c r="C298" s="69"/>
      <c r="D298" s="111"/>
      <c r="E298" s="112"/>
      <c r="F298" s="113"/>
      <c r="G298" s="95">
        <f>$G$297+$E$298-$F$298</f>
        <v>0</v>
      </c>
      <c r="H298" s="70"/>
      <c r="I298" s="95">
        <f>IF(Table33[[#This Row],[Category]]="Fall Product",Table33[[#This Row],[Account Deposit Amount]]-Table33[[#This Row],[Account Withdrawl Amount]], )</f>
        <v>0</v>
      </c>
      <c r="J298" s="95">
        <f>IF(Table33[[#This Row],[Category]]="Cookies",Table33[[#This Row],[Account Deposit Amount]]-Table33[[#This Row],[Account Withdrawl Amount]], )</f>
        <v>0</v>
      </c>
      <c r="K298" s="95">
        <f>IF(Table33[[#This Row],[Category]]="Additional Money Earning Activities",Table33[[#This Row],[Account Deposit Amount]]-Table33[[#This Row],[Account Withdrawl Amount]], )</f>
        <v>0</v>
      </c>
      <c r="L298" s="95">
        <f>IF(Table33[[#This Row],[Category]]="Sponsorships",Table33[[#This Row],[Account Deposit Amount]]-Table33[[#This Row],[Account Withdrawl Amount]], )</f>
        <v>0</v>
      </c>
      <c r="M298" s="95">
        <f>IF(Table33[[#This Row],[Category]]="Troop Dues",Table33[[#This Row],[Account Deposit Amount]]-Table33[[#This Row],[Account Withdrawl Amount]], )</f>
        <v>0</v>
      </c>
      <c r="N298" s="95">
        <f>IF(Table33[[#This Row],[Category]]="Other Income",Table33[[#This Row],[Account Deposit Amount]]-Table33[[#This Row],[Account Withdrawl Amount]], )</f>
        <v>0</v>
      </c>
      <c r="O298" s="95">
        <f>IF(Table33[[#This Row],[Category]]="Registration",Table33[[#This Row],[Account Deposit Amount]]-Table33[[#This Row],[Account Withdrawl Amount]], )</f>
        <v>0</v>
      </c>
      <c r="P298" s="95">
        <f>IF(Table33[[#This Row],[Category]]="Insignia",Table33[[#This Row],[Account Deposit Amount]]-Table33[[#This Row],[Account Withdrawl Amount]], )</f>
        <v>0</v>
      </c>
      <c r="Q298" s="95">
        <f>IF(Table33[[#This Row],[Category]]="Activities/Program",Table33[[#This Row],[Account Deposit Amount]]-Table33[[#This Row],[Account Withdrawl Amount]], )</f>
        <v>0</v>
      </c>
      <c r="R298" s="95">
        <f>IF(Table33[[#This Row],[Category]]="Travel",Table33[[#This Row],[Account Deposit Amount]]-Table33[[#This Row],[Account Withdrawl Amount]], )</f>
        <v>0</v>
      </c>
      <c r="S298" s="95">
        <f>IF(Table33[[#This Row],[Category]]="Parties Food &amp; Beverages",Table33[[#This Row],[Account Deposit Amount]]-Table33[[#This Row],[Account Withdrawl Amount]], )</f>
        <v>0</v>
      </c>
      <c r="T298" s="95">
        <f>IF(Table33[[#This Row],[Category]]="Service Projects Donation",Table33[[#This Row],[Account Deposit Amount]]-Table33[[#This Row],[Account Withdrawl Amount]], )</f>
        <v>0</v>
      </c>
      <c r="U298" s="95">
        <f>IF(Table33[[#This Row],[Category]]="Cookie Debt",Table33[[#This Row],[Account Deposit Amount]]-Table33[[#This Row],[Account Withdrawl Amount]], )</f>
        <v>0</v>
      </c>
      <c r="V298" s="95">
        <f>IF(Table33[[#This Row],[Category]]="Other Expense",Table33[[#This Row],[Account Deposit Amount]]-Table33[[#This Row],[Account Withdrawl Amount]], )</f>
        <v>0</v>
      </c>
    </row>
    <row r="299" spans="1:22">
      <c r="A299" s="70"/>
      <c r="B299" s="64"/>
      <c r="C299" s="69"/>
      <c r="D299" s="111"/>
      <c r="E299" s="112"/>
      <c r="F299" s="113"/>
      <c r="G299" s="95">
        <f>$G$298+$E$299-$F$299</f>
        <v>0</v>
      </c>
      <c r="H299" s="70"/>
      <c r="I299" s="95">
        <f>IF(Table33[[#This Row],[Category]]="Fall Product",Table33[[#This Row],[Account Deposit Amount]]-Table33[[#This Row],[Account Withdrawl Amount]], )</f>
        <v>0</v>
      </c>
      <c r="J299" s="95">
        <f>IF(Table33[[#This Row],[Category]]="Cookies",Table33[[#This Row],[Account Deposit Amount]]-Table33[[#This Row],[Account Withdrawl Amount]], )</f>
        <v>0</v>
      </c>
      <c r="K299" s="95">
        <f>IF(Table33[[#This Row],[Category]]="Additional Money Earning Activities",Table33[[#This Row],[Account Deposit Amount]]-Table33[[#This Row],[Account Withdrawl Amount]], )</f>
        <v>0</v>
      </c>
      <c r="L299" s="95">
        <f>IF(Table33[[#This Row],[Category]]="Sponsorships",Table33[[#This Row],[Account Deposit Amount]]-Table33[[#This Row],[Account Withdrawl Amount]], )</f>
        <v>0</v>
      </c>
      <c r="M299" s="95">
        <f>IF(Table33[[#This Row],[Category]]="Troop Dues",Table33[[#This Row],[Account Deposit Amount]]-Table33[[#This Row],[Account Withdrawl Amount]], )</f>
        <v>0</v>
      </c>
      <c r="N299" s="95">
        <f>IF(Table33[[#This Row],[Category]]="Other Income",Table33[[#This Row],[Account Deposit Amount]]-Table33[[#This Row],[Account Withdrawl Amount]], )</f>
        <v>0</v>
      </c>
      <c r="O299" s="95">
        <f>IF(Table33[[#This Row],[Category]]="Registration",Table33[[#This Row],[Account Deposit Amount]]-Table33[[#This Row],[Account Withdrawl Amount]], )</f>
        <v>0</v>
      </c>
      <c r="P299" s="95">
        <f>IF(Table33[[#This Row],[Category]]="Insignia",Table33[[#This Row],[Account Deposit Amount]]-Table33[[#This Row],[Account Withdrawl Amount]], )</f>
        <v>0</v>
      </c>
      <c r="Q299" s="95">
        <f>IF(Table33[[#This Row],[Category]]="Activities/Program",Table33[[#This Row],[Account Deposit Amount]]-Table33[[#This Row],[Account Withdrawl Amount]], )</f>
        <v>0</v>
      </c>
      <c r="R299" s="95">
        <f>IF(Table33[[#This Row],[Category]]="Travel",Table33[[#This Row],[Account Deposit Amount]]-Table33[[#This Row],[Account Withdrawl Amount]], )</f>
        <v>0</v>
      </c>
      <c r="S299" s="95">
        <f>IF(Table33[[#This Row],[Category]]="Parties Food &amp; Beverages",Table33[[#This Row],[Account Deposit Amount]]-Table33[[#This Row],[Account Withdrawl Amount]], )</f>
        <v>0</v>
      </c>
      <c r="T299" s="95">
        <f>IF(Table33[[#This Row],[Category]]="Service Projects Donation",Table33[[#This Row],[Account Deposit Amount]]-Table33[[#This Row],[Account Withdrawl Amount]], )</f>
        <v>0</v>
      </c>
      <c r="U299" s="95">
        <f>IF(Table33[[#This Row],[Category]]="Cookie Debt",Table33[[#This Row],[Account Deposit Amount]]-Table33[[#This Row],[Account Withdrawl Amount]], )</f>
        <v>0</v>
      </c>
      <c r="V299" s="95">
        <f>IF(Table33[[#This Row],[Category]]="Other Expense",Table33[[#This Row],[Account Deposit Amount]]-Table33[[#This Row],[Account Withdrawl Amount]], )</f>
        <v>0</v>
      </c>
    </row>
    <row r="300" spans="1:22">
      <c r="A300" s="70"/>
      <c r="B300" s="64"/>
      <c r="C300" s="69"/>
      <c r="D300" s="111"/>
      <c r="E300" s="112"/>
      <c r="F300" s="113"/>
      <c r="G300" s="95">
        <f>$G$299+$E$300-$F$300</f>
        <v>0</v>
      </c>
      <c r="H300" s="70"/>
      <c r="I300" s="95">
        <f>IF(Table33[[#This Row],[Category]]="Fall Product",Table33[[#This Row],[Account Deposit Amount]]-Table33[[#This Row],[Account Withdrawl Amount]], )</f>
        <v>0</v>
      </c>
      <c r="J300" s="95">
        <f>IF(Table33[[#This Row],[Category]]="Cookies",Table33[[#This Row],[Account Deposit Amount]]-Table33[[#This Row],[Account Withdrawl Amount]], )</f>
        <v>0</v>
      </c>
      <c r="K300" s="95">
        <f>IF(Table33[[#This Row],[Category]]="Additional Money Earning Activities",Table33[[#This Row],[Account Deposit Amount]]-Table33[[#This Row],[Account Withdrawl Amount]], )</f>
        <v>0</v>
      </c>
      <c r="L300" s="95">
        <f>IF(Table33[[#This Row],[Category]]="Sponsorships",Table33[[#This Row],[Account Deposit Amount]]-Table33[[#This Row],[Account Withdrawl Amount]], )</f>
        <v>0</v>
      </c>
      <c r="M300" s="95">
        <f>IF(Table33[[#This Row],[Category]]="Troop Dues",Table33[[#This Row],[Account Deposit Amount]]-Table33[[#This Row],[Account Withdrawl Amount]], )</f>
        <v>0</v>
      </c>
      <c r="N300" s="95">
        <f>IF(Table33[[#This Row],[Category]]="Other Income",Table33[[#This Row],[Account Deposit Amount]]-Table33[[#This Row],[Account Withdrawl Amount]], )</f>
        <v>0</v>
      </c>
      <c r="O300" s="95">
        <f>IF(Table33[[#This Row],[Category]]="Registration",Table33[[#This Row],[Account Deposit Amount]]-Table33[[#This Row],[Account Withdrawl Amount]], )</f>
        <v>0</v>
      </c>
      <c r="P300" s="95">
        <f>IF(Table33[[#This Row],[Category]]="Insignia",Table33[[#This Row],[Account Deposit Amount]]-Table33[[#This Row],[Account Withdrawl Amount]], )</f>
        <v>0</v>
      </c>
      <c r="Q300" s="95">
        <f>IF(Table33[[#This Row],[Category]]="Activities/Program",Table33[[#This Row],[Account Deposit Amount]]-Table33[[#This Row],[Account Withdrawl Amount]], )</f>
        <v>0</v>
      </c>
      <c r="R300" s="95">
        <f>IF(Table33[[#This Row],[Category]]="Travel",Table33[[#This Row],[Account Deposit Amount]]-Table33[[#This Row],[Account Withdrawl Amount]], )</f>
        <v>0</v>
      </c>
      <c r="S300" s="95">
        <f>IF(Table33[[#This Row],[Category]]="Parties Food &amp; Beverages",Table33[[#This Row],[Account Deposit Amount]]-Table33[[#This Row],[Account Withdrawl Amount]], )</f>
        <v>0</v>
      </c>
      <c r="T300" s="95">
        <f>IF(Table33[[#This Row],[Category]]="Service Projects Donation",Table33[[#This Row],[Account Deposit Amount]]-Table33[[#This Row],[Account Withdrawl Amount]], )</f>
        <v>0</v>
      </c>
      <c r="U300" s="95">
        <f>IF(Table33[[#This Row],[Category]]="Cookie Debt",Table33[[#This Row],[Account Deposit Amount]]-Table33[[#This Row],[Account Withdrawl Amount]], )</f>
        <v>0</v>
      </c>
      <c r="V300" s="95">
        <f>IF(Table33[[#This Row],[Category]]="Other Expense",Table33[[#This Row],[Account Deposit Amount]]-Table33[[#This Row],[Account Withdrawl Amount]], )</f>
        <v>0</v>
      </c>
    </row>
    <row r="301" spans="1:22">
      <c r="A301" s="70"/>
      <c r="B301" s="64"/>
      <c r="C301" s="69"/>
      <c r="D301" s="111"/>
      <c r="E301" s="112"/>
      <c r="F301" s="113"/>
      <c r="G301" s="95">
        <f>$G$300+$E$301-$F$301</f>
        <v>0</v>
      </c>
      <c r="H301" s="70"/>
      <c r="I301" s="95">
        <f>IF(Table33[[#This Row],[Category]]="Fall Product",Table33[[#This Row],[Account Deposit Amount]]-Table33[[#This Row],[Account Withdrawl Amount]], )</f>
        <v>0</v>
      </c>
      <c r="J301" s="95">
        <f>IF(Table33[[#This Row],[Category]]="Cookies",Table33[[#This Row],[Account Deposit Amount]]-Table33[[#This Row],[Account Withdrawl Amount]], )</f>
        <v>0</v>
      </c>
      <c r="K301" s="95">
        <f>IF(Table33[[#This Row],[Category]]="Additional Money Earning Activities",Table33[[#This Row],[Account Deposit Amount]]-Table33[[#This Row],[Account Withdrawl Amount]], )</f>
        <v>0</v>
      </c>
      <c r="L301" s="95">
        <f>IF(Table33[[#This Row],[Category]]="Sponsorships",Table33[[#This Row],[Account Deposit Amount]]-Table33[[#This Row],[Account Withdrawl Amount]], )</f>
        <v>0</v>
      </c>
      <c r="M301" s="95">
        <f>IF(Table33[[#This Row],[Category]]="Troop Dues",Table33[[#This Row],[Account Deposit Amount]]-Table33[[#This Row],[Account Withdrawl Amount]], )</f>
        <v>0</v>
      </c>
      <c r="N301" s="95">
        <f>IF(Table33[[#This Row],[Category]]="Other Income",Table33[[#This Row],[Account Deposit Amount]]-Table33[[#This Row],[Account Withdrawl Amount]], )</f>
        <v>0</v>
      </c>
      <c r="O301" s="95">
        <f>IF(Table33[[#This Row],[Category]]="Registration",Table33[[#This Row],[Account Deposit Amount]]-Table33[[#This Row],[Account Withdrawl Amount]], )</f>
        <v>0</v>
      </c>
      <c r="P301" s="95">
        <f>IF(Table33[[#This Row],[Category]]="Insignia",Table33[[#This Row],[Account Deposit Amount]]-Table33[[#This Row],[Account Withdrawl Amount]], )</f>
        <v>0</v>
      </c>
      <c r="Q301" s="95">
        <f>IF(Table33[[#This Row],[Category]]="Activities/Program",Table33[[#This Row],[Account Deposit Amount]]-Table33[[#This Row],[Account Withdrawl Amount]], )</f>
        <v>0</v>
      </c>
      <c r="R301" s="95">
        <f>IF(Table33[[#This Row],[Category]]="Travel",Table33[[#This Row],[Account Deposit Amount]]-Table33[[#This Row],[Account Withdrawl Amount]], )</f>
        <v>0</v>
      </c>
      <c r="S301" s="95">
        <f>IF(Table33[[#This Row],[Category]]="Parties Food &amp; Beverages",Table33[[#This Row],[Account Deposit Amount]]-Table33[[#This Row],[Account Withdrawl Amount]], )</f>
        <v>0</v>
      </c>
      <c r="T301" s="95">
        <f>IF(Table33[[#This Row],[Category]]="Service Projects Donation",Table33[[#This Row],[Account Deposit Amount]]-Table33[[#This Row],[Account Withdrawl Amount]], )</f>
        <v>0</v>
      </c>
      <c r="U301" s="95">
        <f>IF(Table33[[#This Row],[Category]]="Cookie Debt",Table33[[#This Row],[Account Deposit Amount]]-Table33[[#This Row],[Account Withdrawl Amount]], )</f>
        <v>0</v>
      </c>
      <c r="V301" s="95">
        <f>IF(Table33[[#This Row],[Category]]="Other Expense",Table33[[#This Row],[Account Deposit Amount]]-Table33[[#This Row],[Account Withdrawl Amount]], )</f>
        <v>0</v>
      </c>
    </row>
    <row r="302" spans="1:22">
      <c r="A302" s="70"/>
      <c r="B302" s="64"/>
      <c r="C302" s="69"/>
      <c r="D302" s="111"/>
      <c r="E302" s="112"/>
      <c r="F302" s="113"/>
      <c r="G302" s="95">
        <f>$G$301+$E$302-$F$302</f>
        <v>0</v>
      </c>
      <c r="H302" s="70"/>
      <c r="I302" s="95">
        <f>IF(Table33[[#This Row],[Category]]="Fall Product",Table33[[#This Row],[Account Deposit Amount]]-Table33[[#This Row],[Account Withdrawl Amount]], )</f>
        <v>0</v>
      </c>
      <c r="J302" s="95">
        <f>IF(Table33[[#This Row],[Category]]="Cookies",Table33[[#This Row],[Account Deposit Amount]]-Table33[[#This Row],[Account Withdrawl Amount]], )</f>
        <v>0</v>
      </c>
      <c r="K302" s="95">
        <f>IF(Table33[[#This Row],[Category]]="Additional Money Earning Activities",Table33[[#This Row],[Account Deposit Amount]]-Table33[[#This Row],[Account Withdrawl Amount]], )</f>
        <v>0</v>
      </c>
      <c r="L302" s="95">
        <f>IF(Table33[[#This Row],[Category]]="Sponsorships",Table33[[#This Row],[Account Deposit Amount]]-Table33[[#This Row],[Account Withdrawl Amount]], )</f>
        <v>0</v>
      </c>
      <c r="M302" s="95">
        <f>IF(Table33[[#This Row],[Category]]="Troop Dues",Table33[[#This Row],[Account Deposit Amount]]-Table33[[#This Row],[Account Withdrawl Amount]], )</f>
        <v>0</v>
      </c>
      <c r="N302" s="95">
        <f>IF(Table33[[#This Row],[Category]]="Other Income",Table33[[#This Row],[Account Deposit Amount]]-Table33[[#This Row],[Account Withdrawl Amount]], )</f>
        <v>0</v>
      </c>
      <c r="O302" s="95">
        <f>IF(Table33[[#This Row],[Category]]="Registration",Table33[[#This Row],[Account Deposit Amount]]-Table33[[#This Row],[Account Withdrawl Amount]], )</f>
        <v>0</v>
      </c>
      <c r="P302" s="95">
        <f>IF(Table33[[#This Row],[Category]]="Insignia",Table33[[#This Row],[Account Deposit Amount]]-Table33[[#This Row],[Account Withdrawl Amount]], )</f>
        <v>0</v>
      </c>
      <c r="Q302" s="95">
        <f>IF(Table33[[#This Row],[Category]]="Activities/Program",Table33[[#This Row],[Account Deposit Amount]]-Table33[[#This Row],[Account Withdrawl Amount]], )</f>
        <v>0</v>
      </c>
      <c r="R302" s="95">
        <f>IF(Table33[[#This Row],[Category]]="Travel",Table33[[#This Row],[Account Deposit Amount]]-Table33[[#This Row],[Account Withdrawl Amount]], )</f>
        <v>0</v>
      </c>
      <c r="S302" s="95">
        <f>IF(Table33[[#This Row],[Category]]="Parties Food &amp; Beverages",Table33[[#This Row],[Account Deposit Amount]]-Table33[[#This Row],[Account Withdrawl Amount]], )</f>
        <v>0</v>
      </c>
      <c r="T302" s="95">
        <f>IF(Table33[[#This Row],[Category]]="Service Projects Donation",Table33[[#This Row],[Account Deposit Amount]]-Table33[[#This Row],[Account Withdrawl Amount]], )</f>
        <v>0</v>
      </c>
      <c r="U302" s="95">
        <f>IF(Table33[[#This Row],[Category]]="Cookie Debt",Table33[[#This Row],[Account Deposit Amount]]-Table33[[#This Row],[Account Withdrawl Amount]], )</f>
        <v>0</v>
      </c>
      <c r="V302" s="95">
        <f>IF(Table33[[#This Row],[Category]]="Other Expense",Table33[[#This Row],[Account Deposit Amount]]-Table33[[#This Row],[Account Withdrawl Amount]], )</f>
        <v>0</v>
      </c>
    </row>
    <row r="303" spans="1:22">
      <c r="A303" s="70"/>
      <c r="B303" s="64"/>
      <c r="C303" s="69"/>
      <c r="D303" s="111"/>
      <c r="E303" s="112"/>
      <c r="F303" s="113"/>
      <c r="G303" s="95">
        <f>$G$302+$E$303-$F$303</f>
        <v>0</v>
      </c>
      <c r="H303" s="70"/>
      <c r="I303" s="95">
        <f>IF(Table33[[#This Row],[Category]]="Fall Product",Table33[[#This Row],[Account Deposit Amount]]-Table33[[#This Row],[Account Withdrawl Amount]], )</f>
        <v>0</v>
      </c>
      <c r="J303" s="95">
        <f>IF(Table33[[#This Row],[Category]]="Cookies",Table33[[#This Row],[Account Deposit Amount]]-Table33[[#This Row],[Account Withdrawl Amount]], )</f>
        <v>0</v>
      </c>
      <c r="K303" s="95">
        <f>IF(Table33[[#This Row],[Category]]="Additional Money Earning Activities",Table33[[#This Row],[Account Deposit Amount]]-Table33[[#This Row],[Account Withdrawl Amount]], )</f>
        <v>0</v>
      </c>
      <c r="L303" s="95">
        <f>IF(Table33[[#This Row],[Category]]="Sponsorships",Table33[[#This Row],[Account Deposit Amount]]-Table33[[#This Row],[Account Withdrawl Amount]], )</f>
        <v>0</v>
      </c>
      <c r="M303" s="95">
        <f>IF(Table33[[#This Row],[Category]]="Troop Dues",Table33[[#This Row],[Account Deposit Amount]]-Table33[[#This Row],[Account Withdrawl Amount]], )</f>
        <v>0</v>
      </c>
      <c r="N303" s="95">
        <f>IF(Table33[[#This Row],[Category]]="Other Income",Table33[[#This Row],[Account Deposit Amount]]-Table33[[#This Row],[Account Withdrawl Amount]], )</f>
        <v>0</v>
      </c>
      <c r="O303" s="95">
        <f>IF(Table33[[#This Row],[Category]]="Registration",Table33[[#This Row],[Account Deposit Amount]]-Table33[[#This Row],[Account Withdrawl Amount]], )</f>
        <v>0</v>
      </c>
      <c r="P303" s="95">
        <f>IF(Table33[[#This Row],[Category]]="Insignia",Table33[[#This Row],[Account Deposit Amount]]-Table33[[#This Row],[Account Withdrawl Amount]], )</f>
        <v>0</v>
      </c>
      <c r="Q303" s="95">
        <f>IF(Table33[[#This Row],[Category]]="Activities/Program",Table33[[#This Row],[Account Deposit Amount]]-Table33[[#This Row],[Account Withdrawl Amount]], )</f>
        <v>0</v>
      </c>
      <c r="R303" s="95">
        <f>IF(Table33[[#This Row],[Category]]="Travel",Table33[[#This Row],[Account Deposit Amount]]-Table33[[#This Row],[Account Withdrawl Amount]], )</f>
        <v>0</v>
      </c>
      <c r="S303" s="95">
        <f>IF(Table33[[#This Row],[Category]]="Parties Food &amp; Beverages",Table33[[#This Row],[Account Deposit Amount]]-Table33[[#This Row],[Account Withdrawl Amount]], )</f>
        <v>0</v>
      </c>
      <c r="T303" s="95">
        <f>IF(Table33[[#This Row],[Category]]="Service Projects Donation",Table33[[#This Row],[Account Deposit Amount]]-Table33[[#This Row],[Account Withdrawl Amount]], )</f>
        <v>0</v>
      </c>
      <c r="U303" s="95">
        <f>IF(Table33[[#This Row],[Category]]="Cookie Debt",Table33[[#This Row],[Account Deposit Amount]]-Table33[[#This Row],[Account Withdrawl Amount]], )</f>
        <v>0</v>
      </c>
      <c r="V303" s="95">
        <f>IF(Table33[[#This Row],[Category]]="Other Expense",Table33[[#This Row],[Account Deposit Amount]]-Table33[[#This Row],[Account Withdrawl Amount]], )</f>
        <v>0</v>
      </c>
    </row>
    <row r="304" spans="1:22">
      <c r="A304" s="70"/>
      <c r="B304" s="64"/>
      <c r="C304" s="69"/>
      <c r="D304" s="111"/>
      <c r="E304" s="112"/>
      <c r="F304" s="113"/>
      <c r="G304" s="95">
        <f>$G$303+$E$304-$F$304</f>
        <v>0</v>
      </c>
      <c r="H304" s="70"/>
      <c r="I304" s="95">
        <f>IF(Table33[[#This Row],[Category]]="Fall Product",Table33[[#This Row],[Account Deposit Amount]]-Table33[[#This Row],[Account Withdrawl Amount]], )</f>
        <v>0</v>
      </c>
      <c r="J304" s="95">
        <f>IF(Table33[[#This Row],[Category]]="Cookies",Table33[[#This Row],[Account Deposit Amount]]-Table33[[#This Row],[Account Withdrawl Amount]], )</f>
        <v>0</v>
      </c>
      <c r="K304" s="95">
        <f>IF(Table33[[#This Row],[Category]]="Additional Money Earning Activities",Table33[[#This Row],[Account Deposit Amount]]-Table33[[#This Row],[Account Withdrawl Amount]], )</f>
        <v>0</v>
      </c>
      <c r="L304" s="95">
        <f>IF(Table33[[#This Row],[Category]]="Sponsorships",Table33[[#This Row],[Account Deposit Amount]]-Table33[[#This Row],[Account Withdrawl Amount]], )</f>
        <v>0</v>
      </c>
      <c r="M304" s="95">
        <f>IF(Table33[[#This Row],[Category]]="Troop Dues",Table33[[#This Row],[Account Deposit Amount]]-Table33[[#This Row],[Account Withdrawl Amount]], )</f>
        <v>0</v>
      </c>
      <c r="N304" s="95">
        <f>IF(Table33[[#This Row],[Category]]="Other Income",Table33[[#This Row],[Account Deposit Amount]]-Table33[[#This Row],[Account Withdrawl Amount]], )</f>
        <v>0</v>
      </c>
      <c r="O304" s="95">
        <f>IF(Table33[[#This Row],[Category]]="Registration",Table33[[#This Row],[Account Deposit Amount]]-Table33[[#This Row],[Account Withdrawl Amount]], )</f>
        <v>0</v>
      </c>
      <c r="P304" s="95">
        <f>IF(Table33[[#This Row],[Category]]="Insignia",Table33[[#This Row],[Account Deposit Amount]]-Table33[[#This Row],[Account Withdrawl Amount]], )</f>
        <v>0</v>
      </c>
      <c r="Q304" s="95">
        <f>IF(Table33[[#This Row],[Category]]="Activities/Program",Table33[[#This Row],[Account Deposit Amount]]-Table33[[#This Row],[Account Withdrawl Amount]], )</f>
        <v>0</v>
      </c>
      <c r="R304" s="95">
        <f>IF(Table33[[#This Row],[Category]]="Travel",Table33[[#This Row],[Account Deposit Amount]]-Table33[[#This Row],[Account Withdrawl Amount]], )</f>
        <v>0</v>
      </c>
      <c r="S304" s="95">
        <f>IF(Table33[[#This Row],[Category]]="Parties Food &amp; Beverages",Table33[[#This Row],[Account Deposit Amount]]-Table33[[#This Row],[Account Withdrawl Amount]], )</f>
        <v>0</v>
      </c>
      <c r="T304" s="95">
        <f>IF(Table33[[#This Row],[Category]]="Service Projects Donation",Table33[[#This Row],[Account Deposit Amount]]-Table33[[#This Row],[Account Withdrawl Amount]], )</f>
        <v>0</v>
      </c>
      <c r="U304" s="95">
        <f>IF(Table33[[#This Row],[Category]]="Cookie Debt",Table33[[#This Row],[Account Deposit Amount]]-Table33[[#This Row],[Account Withdrawl Amount]], )</f>
        <v>0</v>
      </c>
      <c r="V304" s="95">
        <f>IF(Table33[[#This Row],[Category]]="Other Expense",Table33[[#This Row],[Account Deposit Amount]]-Table33[[#This Row],[Account Withdrawl Amount]], )</f>
        <v>0</v>
      </c>
    </row>
    <row r="305" spans="1:22">
      <c r="A305" s="70"/>
      <c r="B305" s="64"/>
      <c r="C305" s="69"/>
      <c r="D305" s="111"/>
      <c r="E305" s="112"/>
      <c r="F305" s="113"/>
      <c r="G305" s="95">
        <f>$G$304+$E$305-$F$305</f>
        <v>0</v>
      </c>
      <c r="H305" s="70"/>
      <c r="I305" s="95">
        <f>IF(Table33[[#This Row],[Category]]="Fall Product",Table33[[#This Row],[Account Deposit Amount]]-Table33[[#This Row],[Account Withdrawl Amount]], )</f>
        <v>0</v>
      </c>
      <c r="J305" s="95">
        <f>IF(Table33[[#This Row],[Category]]="Cookies",Table33[[#This Row],[Account Deposit Amount]]-Table33[[#This Row],[Account Withdrawl Amount]], )</f>
        <v>0</v>
      </c>
      <c r="K305" s="95">
        <f>IF(Table33[[#This Row],[Category]]="Additional Money Earning Activities",Table33[[#This Row],[Account Deposit Amount]]-Table33[[#This Row],[Account Withdrawl Amount]], )</f>
        <v>0</v>
      </c>
      <c r="L305" s="95">
        <f>IF(Table33[[#This Row],[Category]]="Sponsorships",Table33[[#This Row],[Account Deposit Amount]]-Table33[[#This Row],[Account Withdrawl Amount]], )</f>
        <v>0</v>
      </c>
      <c r="M305" s="95">
        <f>IF(Table33[[#This Row],[Category]]="Troop Dues",Table33[[#This Row],[Account Deposit Amount]]-Table33[[#This Row],[Account Withdrawl Amount]], )</f>
        <v>0</v>
      </c>
      <c r="N305" s="95">
        <f>IF(Table33[[#This Row],[Category]]="Other Income",Table33[[#This Row],[Account Deposit Amount]]-Table33[[#This Row],[Account Withdrawl Amount]], )</f>
        <v>0</v>
      </c>
      <c r="O305" s="95">
        <f>IF(Table33[[#This Row],[Category]]="Registration",Table33[[#This Row],[Account Deposit Amount]]-Table33[[#This Row],[Account Withdrawl Amount]], )</f>
        <v>0</v>
      </c>
      <c r="P305" s="95">
        <f>IF(Table33[[#This Row],[Category]]="Insignia",Table33[[#This Row],[Account Deposit Amount]]-Table33[[#This Row],[Account Withdrawl Amount]], )</f>
        <v>0</v>
      </c>
      <c r="Q305" s="95">
        <f>IF(Table33[[#This Row],[Category]]="Activities/Program",Table33[[#This Row],[Account Deposit Amount]]-Table33[[#This Row],[Account Withdrawl Amount]], )</f>
        <v>0</v>
      </c>
      <c r="R305" s="95">
        <f>IF(Table33[[#This Row],[Category]]="Travel",Table33[[#This Row],[Account Deposit Amount]]-Table33[[#This Row],[Account Withdrawl Amount]], )</f>
        <v>0</v>
      </c>
      <c r="S305" s="95">
        <f>IF(Table33[[#This Row],[Category]]="Parties Food &amp; Beverages",Table33[[#This Row],[Account Deposit Amount]]-Table33[[#This Row],[Account Withdrawl Amount]], )</f>
        <v>0</v>
      </c>
      <c r="T305" s="95">
        <f>IF(Table33[[#This Row],[Category]]="Service Projects Donation",Table33[[#This Row],[Account Deposit Amount]]-Table33[[#This Row],[Account Withdrawl Amount]], )</f>
        <v>0</v>
      </c>
      <c r="U305" s="95">
        <f>IF(Table33[[#This Row],[Category]]="Cookie Debt",Table33[[#This Row],[Account Deposit Amount]]-Table33[[#This Row],[Account Withdrawl Amount]], )</f>
        <v>0</v>
      </c>
      <c r="V305" s="95">
        <f>IF(Table33[[#This Row],[Category]]="Other Expense",Table33[[#This Row],[Account Deposit Amount]]-Table33[[#This Row],[Account Withdrawl Amount]], )</f>
        <v>0</v>
      </c>
    </row>
    <row r="306" spans="1:22">
      <c r="A306" s="70"/>
      <c r="B306" s="64"/>
      <c r="C306" s="69"/>
      <c r="D306" s="111"/>
      <c r="E306" s="112"/>
      <c r="F306" s="113"/>
      <c r="G306" s="95">
        <f>$G$305+$E$306-$F$306</f>
        <v>0</v>
      </c>
      <c r="H306" s="70"/>
      <c r="I306" s="95">
        <f>IF(Table33[[#This Row],[Category]]="Fall Product",Table33[[#This Row],[Account Deposit Amount]]-Table33[[#This Row],[Account Withdrawl Amount]], )</f>
        <v>0</v>
      </c>
      <c r="J306" s="95">
        <f>IF(Table33[[#This Row],[Category]]="Cookies",Table33[[#This Row],[Account Deposit Amount]]-Table33[[#This Row],[Account Withdrawl Amount]], )</f>
        <v>0</v>
      </c>
      <c r="K306" s="95">
        <f>IF(Table33[[#This Row],[Category]]="Additional Money Earning Activities",Table33[[#This Row],[Account Deposit Amount]]-Table33[[#This Row],[Account Withdrawl Amount]], )</f>
        <v>0</v>
      </c>
      <c r="L306" s="95">
        <f>IF(Table33[[#This Row],[Category]]="Sponsorships",Table33[[#This Row],[Account Deposit Amount]]-Table33[[#This Row],[Account Withdrawl Amount]], )</f>
        <v>0</v>
      </c>
      <c r="M306" s="95">
        <f>IF(Table33[[#This Row],[Category]]="Troop Dues",Table33[[#This Row],[Account Deposit Amount]]-Table33[[#This Row],[Account Withdrawl Amount]], )</f>
        <v>0</v>
      </c>
      <c r="N306" s="95">
        <f>IF(Table33[[#This Row],[Category]]="Other Income",Table33[[#This Row],[Account Deposit Amount]]-Table33[[#This Row],[Account Withdrawl Amount]], )</f>
        <v>0</v>
      </c>
      <c r="O306" s="95">
        <f>IF(Table33[[#This Row],[Category]]="Registration",Table33[[#This Row],[Account Deposit Amount]]-Table33[[#This Row],[Account Withdrawl Amount]], )</f>
        <v>0</v>
      </c>
      <c r="P306" s="95">
        <f>IF(Table33[[#This Row],[Category]]="Insignia",Table33[[#This Row],[Account Deposit Amount]]-Table33[[#This Row],[Account Withdrawl Amount]], )</f>
        <v>0</v>
      </c>
      <c r="Q306" s="95">
        <f>IF(Table33[[#This Row],[Category]]="Activities/Program",Table33[[#This Row],[Account Deposit Amount]]-Table33[[#This Row],[Account Withdrawl Amount]], )</f>
        <v>0</v>
      </c>
      <c r="R306" s="95">
        <f>IF(Table33[[#This Row],[Category]]="Travel",Table33[[#This Row],[Account Deposit Amount]]-Table33[[#This Row],[Account Withdrawl Amount]], )</f>
        <v>0</v>
      </c>
      <c r="S306" s="95">
        <f>IF(Table33[[#This Row],[Category]]="Parties Food &amp; Beverages",Table33[[#This Row],[Account Deposit Amount]]-Table33[[#This Row],[Account Withdrawl Amount]], )</f>
        <v>0</v>
      </c>
      <c r="T306" s="95">
        <f>IF(Table33[[#This Row],[Category]]="Service Projects Donation",Table33[[#This Row],[Account Deposit Amount]]-Table33[[#This Row],[Account Withdrawl Amount]], )</f>
        <v>0</v>
      </c>
      <c r="U306" s="95">
        <f>IF(Table33[[#This Row],[Category]]="Cookie Debt",Table33[[#This Row],[Account Deposit Amount]]-Table33[[#This Row],[Account Withdrawl Amount]], )</f>
        <v>0</v>
      </c>
      <c r="V306" s="95">
        <f>IF(Table33[[#This Row],[Category]]="Other Expense",Table33[[#This Row],[Account Deposit Amount]]-Table33[[#This Row],[Account Withdrawl Amount]], )</f>
        <v>0</v>
      </c>
    </row>
    <row r="307" spans="1:22">
      <c r="A307" s="70"/>
      <c r="B307" s="64"/>
      <c r="C307" s="69"/>
      <c r="D307" s="111"/>
      <c r="E307" s="112"/>
      <c r="F307" s="113"/>
      <c r="G307" s="95">
        <f>$G$306+$E$307-$F$307</f>
        <v>0</v>
      </c>
      <c r="H307" s="70"/>
      <c r="I307" s="95">
        <f>IF(Table33[[#This Row],[Category]]="Fall Product",Table33[[#This Row],[Account Deposit Amount]]-Table33[[#This Row],[Account Withdrawl Amount]], )</f>
        <v>0</v>
      </c>
      <c r="J307" s="95">
        <f>IF(Table33[[#This Row],[Category]]="Cookies",Table33[[#This Row],[Account Deposit Amount]]-Table33[[#This Row],[Account Withdrawl Amount]], )</f>
        <v>0</v>
      </c>
      <c r="K307" s="95">
        <f>IF(Table33[[#This Row],[Category]]="Additional Money Earning Activities",Table33[[#This Row],[Account Deposit Amount]]-Table33[[#This Row],[Account Withdrawl Amount]], )</f>
        <v>0</v>
      </c>
      <c r="L307" s="95">
        <f>IF(Table33[[#This Row],[Category]]="Sponsorships",Table33[[#This Row],[Account Deposit Amount]]-Table33[[#This Row],[Account Withdrawl Amount]], )</f>
        <v>0</v>
      </c>
      <c r="M307" s="95">
        <f>IF(Table33[[#This Row],[Category]]="Troop Dues",Table33[[#This Row],[Account Deposit Amount]]-Table33[[#This Row],[Account Withdrawl Amount]], )</f>
        <v>0</v>
      </c>
      <c r="N307" s="95">
        <f>IF(Table33[[#This Row],[Category]]="Other Income",Table33[[#This Row],[Account Deposit Amount]]-Table33[[#This Row],[Account Withdrawl Amount]], )</f>
        <v>0</v>
      </c>
      <c r="O307" s="95">
        <f>IF(Table33[[#This Row],[Category]]="Registration",Table33[[#This Row],[Account Deposit Amount]]-Table33[[#This Row],[Account Withdrawl Amount]], )</f>
        <v>0</v>
      </c>
      <c r="P307" s="95">
        <f>IF(Table33[[#This Row],[Category]]="Insignia",Table33[[#This Row],[Account Deposit Amount]]-Table33[[#This Row],[Account Withdrawl Amount]], )</f>
        <v>0</v>
      </c>
      <c r="Q307" s="95">
        <f>IF(Table33[[#This Row],[Category]]="Activities/Program",Table33[[#This Row],[Account Deposit Amount]]-Table33[[#This Row],[Account Withdrawl Amount]], )</f>
        <v>0</v>
      </c>
      <c r="R307" s="95">
        <f>IF(Table33[[#This Row],[Category]]="Travel",Table33[[#This Row],[Account Deposit Amount]]-Table33[[#This Row],[Account Withdrawl Amount]], )</f>
        <v>0</v>
      </c>
      <c r="S307" s="95">
        <f>IF(Table33[[#This Row],[Category]]="Parties Food &amp; Beverages",Table33[[#This Row],[Account Deposit Amount]]-Table33[[#This Row],[Account Withdrawl Amount]], )</f>
        <v>0</v>
      </c>
      <c r="T307" s="95">
        <f>IF(Table33[[#This Row],[Category]]="Service Projects Donation",Table33[[#This Row],[Account Deposit Amount]]-Table33[[#This Row],[Account Withdrawl Amount]], )</f>
        <v>0</v>
      </c>
      <c r="U307" s="95">
        <f>IF(Table33[[#This Row],[Category]]="Cookie Debt",Table33[[#This Row],[Account Deposit Amount]]-Table33[[#This Row],[Account Withdrawl Amount]], )</f>
        <v>0</v>
      </c>
      <c r="V307" s="95">
        <f>IF(Table33[[#This Row],[Category]]="Other Expense",Table33[[#This Row],[Account Deposit Amount]]-Table33[[#This Row],[Account Withdrawl Amount]], )</f>
        <v>0</v>
      </c>
    </row>
    <row r="308" spans="1:22">
      <c r="A308" s="70"/>
      <c r="B308" s="64"/>
      <c r="C308" s="69"/>
      <c r="D308" s="111"/>
      <c r="E308" s="112"/>
      <c r="F308" s="113"/>
      <c r="G308" s="95">
        <f>$G$307+$E$308-$F$308</f>
        <v>0</v>
      </c>
      <c r="H308" s="70"/>
      <c r="I308" s="95">
        <f>IF(Table33[[#This Row],[Category]]="Fall Product",Table33[[#This Row],[Account Deposit Amount]]-Table33[[#This Row],[Account Withdrawl Amount]], )</f>
        <v>0</v>
      </c>
      <c r="J308" s="95">
        <f>IF(Table33[[#This Row],[Category]]="Cookies",Table33[[#This Row],[Account Deposit Amount]]-Table33[[#This Row],[Account Withdrawl Amount]], )</f>
        <v>0</v>
      </c>
      <c r="K308" s="95">
        <f>IF(Table33[[#This Row],[Category]]="Additional Money Earning Activities",Table33[[#This Row],[Account Deposit Amount]]-Table33[[#This Row],[Account Withdrawl Amount]], )</f>
        <v>0</v>
      </c>
      <c r="L308" s="95">
        <f>IF(Table33[[#This Row],[Category]]="Sponsorships",Table33[[#This Row],[Account Deposit Amount]]-Table33[[#This Row],[Account Withdrawl Amount]], )</f>
        <v>0</v>
      </c>
      <c r="M308" s="95">
        <f>IF(Table33[[#This Row],[Category]]="Troop Dues",Table33[[#This Row],[Account Deposit Amount]]-Table33[[#This Row],[Account Withdrawl Amount]], )</f>
        <v>0</v>
      </c>
      <c r="N308" s="95">
        <f>IF(Table33[[#This Row],[Category]]="Other Income",Table33[[#This Row],[Account Deposit Amount]]-Table33[[#This Row],[Account Withdrawl Amount]], )</f>
        <v>0</v>
      </c>
      <c r="O308" s="95">
        <f>IF(Table33[[#This Row],[Category]]="Registration",Table33[[#This Row],[Account Deposit Amount]]-Table33[[#This Row],[Account Withdrawl Amount]], )</f>
        <v>0</v>
      </c>
      <c r="P308" s="95">
        <f>IF(Table33[[#This Row],[Category]]="Insignia",Table33[[#This Row],[Account Deposit Amount]]-Table33[[#This Row],[Account Withdrawl Amount]], )</f>
        <v>0</v>
      </c>
      <c r="Q308" s="95">
        <f>IF(Table33[[#This Row],[Category]]="Activities/Program",Table33[[#This Row],[Account Deposit Amount]]-Table33[[#This Row],[Account Withdrawl Amount]], )</f>
        <v>0</v>
      </c>
      <c r="R308" s="95">
        <f>IF(Table33[[#This Row],[Category]]="Travel",Table33[[#This Row],[Account Deposit Amount]]-Table33[[#This Row],[Account Withdrawl Amount]], )</f>
        <v>0</v>
      </c>
      <c r="S308" s="95">
        <f>IF(Table33[[#This Row],[Category]]="Parties Food &amp; Beverages",Table33[[#This Row],[Account Deposit Amount]]-Table33[[#This Row],[Account Withdrawl Amount]], )</f>
        <v>0</v>
      </c>
      <c r="T308" s="95">
        <f>IF(Table33[[#This Row],[Category]]="Service Projects Donation",Table33[[#This Row],[Account Deposit Amount]]-Table33[[#This Row],[Account Withdrawl Amount]], )</f>
        <v>0</v>
      </c>
      <c r="U308" s="95">
        <f>IF(Table33[[#This Row],[Category]]="Cookie Debt",Table33[[#This Row],[Account Deposit Amount]]-Table33[[#This Row],[Account Withdrawl Amount]], )</f>
        <v>0</v>
      </c>
      <c r="V308" s="95">
        <f>IF(Table33[[#This Row],[Category]]="Other Expense",Table33[[#This Row],[Account Deposit Amount]]-Table33[[#This Row],[Account Withdrawl Amount]], )</f>
        <v>0</v>
      </c>
    </row>
    <row r="309" spans="1:22">
      <c r="A309" s="70"/>
      <c r="B309" s="64"/>
      <c r="C309" s="69"/>
      <c r="D309" s="111"/>
      <c r="E309" s="112"/>
      <c r="F309" s="113"/>
      <c r="G309" s="95">
        <f>$G$308+$E$309-$F$309</f>
        <v>0</v>
      </c>
      <c r="H309" s="70"/>
      <c r="I309" s="95">
        <f>IF(Table33[[#This Row],[Category]]="Fall Product",Table33[[#This Row],[Account Deposit Amount]]-Table33[[#This Row],[Account Withdrawl Amount]], )</f>
        <v>0</v>
      </c>
      <c r="J309" s="95">
        <f>IF(Table33[[#This Row],[Category]]="Cookies",Table33[[#This Row],[Account Deposit Amount]]-Table33[[#This Row],[Account Withdrawl Amount]], )</f>
        <v>0</v>
      </c>
      <c r="K309" s="95">
        <f>IF(Table33[[#This Row],[Category]]="Additional Money Earning Activities",Table33[[#This Row],[Account Deposit Amount]]-Table33[[#This Row],[Account Withdrawl Amount]], )</f>
        <v>0</v>
      </c>
      <c r="L309" s="95">
        <f>IF(Table33[[#This Row],[Category]]="Sponsorships",Table33[[#This Row],[Account Deposit Amount]]-Table33[[#This Row],[Account Withdrawl Amount]], )</f>
        <v>0</v>
      </c>
      <c r="M309" s="95">
        <f>IF(Table33[[#This Row],[Category]]="Troop Dues",Table33[[#This Row],[Account Deposit Amount]]-Table33[[#This Row],[Account Withdrawl Amount]], )</f>
        <v>0</v>
      </c>
      <c r="N309" s="95">
        <f>IF(Table33[[#This Row],[Category]]="Other Income",Table33[[#This Row],[Account Deposit Amount]]-Table33[[#This Row],[Account Withdrawl Amount]], )</f>
        <v>0</v>
      </c>
      <c r="O309" s="95">
        <f>IF(Table33[[#This Row],[Category]]="Registration",Table33[[#This Row],[Account Deposit Amount]]-Table33[[#This Row],[Account Withdrawl Amount]], )</f>
        <v>0</v>
      </c>
      <c r="P309" s="95">
        <f>IF(Table33[[#This Row],[Category]]="Insignia",Table33[[#This Row],[Account Deposit Amount]]-Table33[[#This Row],[Account Withdrawl Amount]], )</f>
        <v>0</v>
      </c>
      <c r="Q309" s="95">
        <f>IF(Table33[[#This Row],[Category]]="Activities/Program",Table33[[#This Row],[Account Deposit Amount]]-Table33[[#This Row],[Account Withdrawl Amount]], )</f>
        <v>0</v>
      </c>
      <c r="R309" s="95">
        <f>IF(Table33[[#This Row],[Category]]="Travel",Table33[[#This Row],[Account Deposit Amount]]-Table33[[#This Row],[Account Withdrawl Amount]], )</f>
        <v>0</v>
      </c>
      <c r="S309" s="95">
        <f>IF(Table33[[#This Row],[Category]]="Parties Food &amp; Beverages",Table33[[#This Row],[Account Deposit Amount]]-Table33[[#This Row],[Account Withdrawl Amount]], )</f>
        <v>0</v>
      </c>
      <c r="T309" s="95">
        <f>IF(Table33[[#This Row],[Category]]="Service Projects Donation",Table33[[#This Row],[Account Deposit Amount]]-Table33[[#This Row],[Account Withdrawl Amount]], )</f>
        <v>0</v>
      </c>
      <c r="U309" s="95">
        <f>IF(Table33[[#This Row],[Category]]="Cookie Debt",Table33[[#This Row],[Account Deposit Amount]]-Table33[[#This Row],[Account Withdrawl Amount]], )</f>
        <v>0</v>
      </c>
      <c r="V309" s="95">
        <f>IF(Table33[[#This Row],[Category]]="Other Expense",Table33[[#This Row],[Account Deposit Amount]]-Table33[[#This Row],[Account Withdrawl Amount]], )</f>
        <v>0</v>
      </c>
    </row>
    <row r="310" spans="1:22">
      <c r="A310" s="70"/>
      <c r="B310" s="64"/>
      <c r="C310" s="69"/>
      <c r="D310" s="111"/>
      <c r="E310" s="112"/>
      <c r="F310" s="113"/>
      <c r="G310" s="95">
        <f>$G$309+$E$310-$F$310</f>
        <v>0</v>
      </c>
      <c r="H310" s="70"/>
      <c r="I310" s="95">
        <f>IF(Table33[[#This Row],[Category]]="Fall Product",Table33[[#This Row],[Account Deposit Amount]]-Table33[[#This Row],[Account Withdrawl Amount]], )</f>
        <v>0</v>
      </c>
      <c r="J310" s="95">
        <f>IF(Table33[[#This Row],[Category]]="Cookies",Table33[[#This Row],[Account Deposit Amount]]-Table33[[#This Row],[Account Withdrawl Amount]], )</f>
        <v>0</v>
      </c>
      <c r="K310" s="95">
        <f>IF(Table33[[#This Row],[Category]]="Additional Money Earning Activities",Table33[[#This Row],[Account Deposit Amount]]-Table33[[#This Row],[Account Withdrawl Amount]], )</f>
        <v>0</v>
      </c>
      <c r="L310" s="95">
        <f>IF(Table33[[#This Row],[Category]]="Sponsorships",Table33[[#This Row],[Account Deposit Amount]]-Table33[[#This Row],[Account Withdrawl Amount]], )</f>
        <v>0</v>
      </c>
      <c r="M310" s="95">
        <f>IF(Table33[[#This Row],[Category]]="Troop Dues",Table33[[#This Row],[Account Deposit Amount]]-Table33[[#This Row],[Account Withdrawl Amount]], )</f>
        <v>0</v>
      </c>
      <c r="N310" s="95">
        <f>IF(Table33[[#This Row],[Category]]="Other Income",Table33[[#This Row],[Account Deposit Amount]]-Table33[[#This Row],[Account Withdrawl Amount]], )</f>
        <v>0</v>
      </c>
      <c r="O310" s="95">
        <f>IF(Table33[[#This Row],[Category]]="Registration",Table33[[#This Row],[Account Deposit Amount]]-Table33[[#This Row],[Account Withdrawl Amount]], )</f>
        <v>0</v>
      </c>
      <c r="P310" s="95">
        <f>IF(Table33[[#This Row],[Category]]="Insignia",Table33[[#This Row],[Account Deposit Amount]]-Table33[[#This Row],[Account Withdrawl Amount]], )</f>
        <v>0</v>
      </c>
      <c r="Q310" s="95">
        <f>IF(Table33[[#This Row],[Category]]="Activities/Program",Table33[[#This Row],[Account Deposit Amount]]-Table33[[#This Row],[Account Withdrawl Amount]], )</f>
        <v>0</v>
      </c>
      <c r="R310" s="95">
        <f>IF(Table33[[#This Row],[Category]]="Travel",Table33[[#This Row],[Account Deposit Amount]]-Table33[[#This Row],[Account Withdrawl Amount]], )</f>
        <v>0</v>
      </c>
      <c r="S310" s="95">
        <f>IF(Table33[[#This Row],[Category]]="Parties Food &amp; Beverages",Table33[[#This Row],[Account Deposit Amount]]-Table33[[#This Row],[Account Withdrawl Amount]], )</f>
        <v>0</v>
      </c>
      <c r="T310" s="95">
        <f>IF(Table33[[#This Row],[Category]]="Service Projects Donation",Table33[[#This Row],[Account Deposit Amount]]-Table33[[#This Row],[Account Withdrawl Amount]], )</f>
        <v>0</v>
      </c>
      <c r="U310" s="95">
        <f>IF(Table33[[#This Row],[Category]]="Cookie Debt",Table33[[#This Row],[Account Deposit Amount]]-Table33[[#This Row],[Account Withdrawl Amount]], )</f>
        <v>0</v>
      </c>
      <c r="V310" s="95">
        <f>IF(Table33[[#This Row],[Category]]="Other Expense",Table33[[#This Row],[Account Deposit Amount]]-Table33[[#This Row],[Account Withdrawl Amount]], )</f>
        <v>0</v>
      </c>
    </row>
    <row r="311" spans="1:22">
      <c r="A311" s="70"/>
      <c r="B311" s="64"/>
      <c r="C311" s="69"/>
      <c r="D311" s="111"/>
      <c r="E311" s="112"/>
      <c r="F311" s="113"/>
      <c r="G311" s="95">
        <f>$G$310+$E$311-$F$311</f>
        <v>0</v>
      </c>
      <c r="H311" s="70"/>
      <c r="I311" s="95">
        <f>IF(Table33[[#This Row],[Category]]="Fall Product",Table33[[#This Row],[Account Deposit Amount]]-Table33[[#This Row],[Account Withdrawl Amount]], )</f>
        <v>0</v>
      </c>
      <c r="J311" s="95">
        <f>IF(Table33[[#This Row],[Category]]="Cookies",Table33[[#This Row],[Account Deposit Amount]]-Table33[[#This Row],[Account Withdrawl Amount]], )</f>
        <v>0</v>
      </c>
      <c r="K311" s="95">
        <f>IF(Table33[[#This Row],[Category]]="Additional Money Earning Activities",Table33[[#This Row],[Account Deposit Amount]]-Table33[[#This Row],[Account Withdrawl Amount]], )</f>
        <v>0</v>
      </c>
      <c r="L311" s="95">
        <f>IF(Table33[[#This Row],[Category]]="Sponsorships",Table33[[#This Row],[Account Deposit Amount]]-Table33[[#This Row],[Account Withdrawl Amount]], )</f>
        <v>0</v>
      </c>
      <c r="M311" s="95">
        <f>IF(Table33[[#This Row],[Category]]="Troop Dues",Table33[[#This Row],[Account Deposit Amount]]-Table33[[#This Row],[Account Withdrawl Amount]], )</f>
        <v>0</v>
      </c>
      <c r="N311" s="95">
        <f>IF(Table33[[#This Row],[Category]]="Other Income",Table33[[#This Row],[Account Deposit Amount]]-Table33[[#This Row],[Account Withdrawl Amount]], )</f>
        <v>0</v>
      </c>
      <c r="O311" s="95">
        <f>IF(Table33[[#This Row],[Category]]="Registration",Table33[[#This Row],[Account Deposit Amount]]-Table33[[#This Row],[Account Withdrawl Amount]], )</f>
        <v>0</v>
      </c>
      <c r="P311" s="95">
        <f>IF(Table33[[#This Row],[Category]]="Insignia",Table33[[#This Row],[Account Deposit Amount]]-Table33[[#This Row],[Account Withdrawl Amount]], )</f>
        <v>0</v>
      </c>
      <c r="Q311" s="95">
        <f>IF(Table33[[#This Row],[Category]]="Activities/Program",Table33[[#This Row],[Account Deposit Amount]]-Table33[[#This Row],[Account Withdrawl Amount]], )</f>
        <v>0</v>
      </c>
      <c r="R311" s="95">
        <f>IF(Table33[[#This Row],[Category]]="Travel",Table33[[#This Row],[Account Deposit Amount]]-Table33[[#This Row],[Account Withdrawl Amount]], )</f>
        <v>0</v>
      </c>
      <c r="S311" s="95">
        <f>IF(Table33[[#This Row],[Category]]="Parties Food &amp; Beverages",Table33[[#This Row],[Account Deposit Amount]]-Table33[[#This Row],[Account Withdrawl Amount]], )</f>
        <v>0</v>
      </c>
      <c r="T311" s="95">
        <f>IF(Table33[[#This Row],[Category]]="Service Projects Donation",Table33[[#This Row],[Account Deposit Amount]]-Table33[[#This Row],[Account Withdrawl Amount]], )</f>
        <v>0</v>
      </c>
      <c r="U311" s="95">
        <f>IF(Table33[[#This Row],[Category]]="Cookie Debt",Table33[[#This Row],[Account Deposit Amount]]-Table33[[#This Row],[Account Withdrawl Amount]], )</f>
        <v>0</v>
      </c>
      <c r="V311" s="95">
        <f>IF(Table33[[#This Row],[Category]]="Other Expense",Table33[[#This Row],[Account Deposit Amount]]-Table33[[#This Row],[Account Withdrawl Amount]], )</f>
        <v>0</v>
      </c>
    </row>
    <row r="312" spans="1:22">
      <c r="A312" s="70"/>
      <c r="B312" s="64"/>
      <c r="C312" s="69"/>
      <c r="D312" s="111"/>
      <c r="E312" s="112"/>
      <c r="F312" s="113"/>
      <c r="G312" s="95">
        <f>$G$311+$E$312-$F$312</f>
        <v>0</v>
      </c>
      <c r="H312" s="70"/>
      <c r="I312" s="95">
        <f>IF(Table33[[#This Row],[Category]]="Fall Product",Table33[[#This Row],[Account Deposit Amount]]-Table33[[#This Row],[Account Withdrawl Amount]], )</f>
        <v>0</v>
      </c>
      <c r="J312" s="95">
        <f>IF(Table33[[#This Row],[Category]]="Cookies",Table33[[#This Row],[Account Deposit Amount]]-Table33[[#This Row],[Account Withdrawl Amount]], )</f>
        <v>0</v>
      </c>
      <c r="K312" s="95">
        <f>IF(Table33[[#This Row],[Category]]="Additional Money Earning Activities",Table33[[#This Row],[Account Deposit Amount]]-Table33[[#This Row],[Account Withdrawl Amount]], )</f>
        <v>0</v>
      </c>
      <c r="L312" s="95">
        <f>IF(Table33[[#This Row],[Category]]="Sponsorships",Table33[[#This Row],[Account Deposit Amount]]-Table33[[#This Row],[Account Withdrawl Amount]], )</f>
        <v>0</v>
      </c>
      <c r="M312" s="95">
        <f>IF(Table33[[#This Row],[Category]]="Troop Dues",Table33[[#This Row],[Account Deposit Amount]]-Table33[[#This Row],[Account Withdrawl Amount]], )</f>
        <v>0</v>
      </c>
      <c r="N312" s="95">
        <f>IF(Table33[[#This Row],[Category]]="Other Income",Table33[[#This Row],[Account Deposit Amount]]-Table33[[#This Row],[Account Withdrawl Amount]], )</f>
        <v>0</v>
      </c>
      <c r="O312" s="95">
        <f>IF(Table33[[#This Row],[Category]]="Registration",Table33[[#This Row],[Account Deposit Amount]]-Table33[[#This Row],[Account Withdrawl Amount]], )</f>
        <v>0</v>
      </c>
      <c r="P312" s="95">
        <f>IF(Table33[[#This Row],[Category]]="Insignia",Table33[[#This Row],[Account Deposit Amount]]-Table33[[#This Row],[Account Withdrawl Amount]], )</f>
        <v>0</v>
      </c>
      <c r="Q312" s="95">
        <f>IF(Table33[[#This Row],[Category]]="Activities/Program",Table33[[#This Row],[Account Deposit Amount]]-Table33[[#This Row],[Account Withdrawl Amount]], )</f>
        <v>0</v>
      </c>
      <c r="R312" s="95">
        <f>IF(Table33[[#This Row],[Category]]="Travel",Table33[[#This Row],[Account Deposit Amount]]-Table33[[#This Row],[Account Withdrawl Amount]], )</f>
        <v>0</v>
      </c>
      <c r="S312" s="95">
        <f>IF(Table33[[#This Row],[Category]]="Parties Food &amp; Beverages",Table33[[#This Row],[Account Deposit Amount]]-Table33[[#This Row],[Account Withdrawl Amount]], )</f>
        <v>0</v>
      </c>
      <c r="T312" s="95">
        <f>IF(Table33[[#This Row],[Category]]="Service Projects Donation",Table33[[#This Row],[Account Deposit Amount]]-Table33[[#This Row],[Account Withdrawl Amount]], )</f>
        <v>0</v>
      </c>
      <c r="U312" s="95">
        <f>IF(Table33[[#This Row],[Category]]="Cookie Debt",Table33[[#This Row],[Account Deposit Amount]]-Table33[[#This Row],[Account Withdrawl Amount]], )</f>
        <v>0</v>
      </c>
      <c r="V312" s="95">
        <f>IF(Table33[[#This Row],[Category]]="Other Expense",Table33[[#This Row],[Account Deposit Amount]]-Table33[[#This Row],[Account Withdrawl Amount]], )</f>
        <v>0</v>
      </c>
    </row>
    <row r="313" spans="1:22">
      <c r="A313" s="70"/>
      <c r="B313" s="64"/>
      <c r="C313" s="69"/>
      <c r="D313" s="111"/>
      <c r="E313" s="112"/>
      <c r="F313" s="113"/>
      <c r="G313" s="95">
        <f>$G$312+$E$313-$F$313</f>
        <v>0</v>
      </c>
      <c r="H313" s="70"/>
      <c r="I313" s="95">
        <f>IF(Table33[[#This Row],[Category]]="Fall Product",Table33[[#This Row],[Account Deposit Amount]]-Table33[[#This Row],[Account Withdrawl Amount]], )</f>
        <v>0</v>
      </c>
      <c r="J313" s="95">
        <f>IF(Table33[[#This Row],[Category]]="Cookies",Table33[[#This Row],[Account Deposit Amount]]-Table33[[#This Row],[Account Withdrawl Amount]], )</f>
        <v>0</v>
      </c>
      <c r="K313" s="95">
        <f>IF(Table33[[#This Row],[Category]]="Additional Money Earning Activities",Table33[[#This Row],[Account Deposit Amount]]-Table33[[#This Row],[Account Withdrawl Amount]], )</f>
        <v>0</v>
      </c>
      <c r="L313" s="95">
        <f>IF(Table33[[#This Row],[Category]]="Sponsorships",Table33[[#This Row],[Account Deposit Amount]]-Table33[[#This Row],[Account Withdrawl Amount]], )</f>
        <v>0</v>
      </c>
      <c r="M313" s="95">
        <f>IF(Table33[[#This Row],[Category]]="Troop Dues",Table33[[#This Row],[Account Deposit Amount]]-Table33[[#This Row],[Account Withdrawl Amount]], )</f>
        <v>0</v>
      </c>
      <c r="N313" s="95">
        <f>IF(Table33[[#This Row],[Category]]="Other Income",Table33[[#This Row],[Account Deposit Amount]]-Table33[[#This Row],[Account Withdrawl Amount]], )</f>
        <v>0</v>
      </c>
      <c r="O313" s="95">
        <f>IF(Table33[[#This Row],[Category]]="Registration",Table33[[#This Row],[Account Deposit Amount]]-Table33[[#This Row],[Account Withdrawl Amount]], )</f>
        <v>0</v>
      </c>
      <c r="P313" s="95">
        <f>IF(Table33[[#This Row],[Category]]="Insignia",Table33[[#This Row],[Account Deposit Amount]]-Table33[[#This Row],[Account Withdrawl Amount]], )</f>
        <v>0</v>
      </c>
      <c r="Q313" s="95">
        <f>IF(Table33[[#This Row],[Category]]="Activities/Program",Table33[[#This Row],[Account Deposit Amount]]-Table33[[#This Row],[Account Withdrawl Amount]], )</f>
        <v>0</v>
      </c>
      <c r="R313" s="95">
        <f>IF(Table33[[#This Row],[Category]]="Travel",Table33[[#This Row],[Account Deposit Amount]]-Table33[[#This Row],[Account Withdrawl Amount]], )</f>
        <v>0</v>
      </c>
      <c r="S313" s="95">
        <f>IF(Table33[[#This Row],[Category]]="Parties Food &amp; Beverages",Table33[[#This Row],[Account Deposit Amount]]-Table33[[#This Row],[Account Withdrawl Amount]], )</f>
        <v>0</v>
      </c>
      <c r="T313" s="95">
        <f>IF(Table33[[#This Row],[Category]]="Service Projects Donation",Table33[[#This Row],[Account Deposit Amount]]-Table33[[#This Row],[Account Withdrawl Amount]], )</f>
        <v>0</v>
      </c>
      <c r="U313" s="95">
        <f>IF(Table33[[#This Row],[Category]]="Cookie Debt",Table33[[#This Row],[Account Deposit Amount]]-Table33[[#This Row],[Account Withdrawl Amount]], )</f>
        <v>0</v>
      </c>
      <c r="V313" s="95">
        <f>IF(Table33[[#This Row],[Category]]="Other Expense",Table33[[#This Row],[Account Deposit Amount]]-Table33[[#This Row],[Account Withdrawl Amount]], )</f>
        <v>0</v>
      </c>
    </row>
    <row r="314" spans="1:22">
      <c r="A314" s="70"/>
      <c r="B314" s="64"/>
      <c r="C314" s="69"/>
      <c r="D314" s="111"/>
      <c r="E314" s="112"/>
      <c r="F314" s="113"/>
      <c r="G314" s="95">
        <f>$G$313+$E$314-$F$314</f>
        <v>0</v>
      </c>
      <c r="H314" s="70"/>
      <c r="I314" s="95">
        <f>IF(Table33[[#This Row],[Category]]="Fall Product",Table33[[#This Row],[Account Deposit Amount]]-Table33[[#This Row],[Account Withdrawl Amount]], )</f>
        <v>0</v>
      </c>
      <c r="J314" s="95">
        <f>IF(Table33[[#This Row],[Category]]="Cookies",Table33[[#This Row],[Account Deposit Amount]]-Table33[[#This Row],[Account Withdrawl Amount]], )</f>
        <v>0</v>
      </c>
      <c r="K314" s="95">
        <f>IF(Table33[[#This Row],[Category]]="Additional Money Earning Activities",Table33[[#This Row],[Account Deposit Amount]]-Table33[[#This Row],[Account Withdrawl Amount]], )</f>
        <v>0</v>
      </c>
      <c r="L314" s="95">
        <f>IF(Table33[[#This Row],[Category]]="Sponsorships",Table33[[#This Row],[Account Deposit Amount]]-Table33[[#This Row],[Account Withdrawl Amount]], )</f>
        <v>0</v>
      </c>
      <c r="M314" s="95">
        <f>IF(Table33[[#This Row],[Category]]="Troop Dues",Table33[[#This Row],[Account Deposit Amount]]-Table33[[#This Row],[Account Withdrawl Amount]], )</f>
        <v>0</v>
      </c>
      <c r="N314" s="95">
        <f>IF(Table33[[#This Row],[Category]]="Other Income",Table33[[#This Row],[Account Deposit Amount]]-Table33[[#This Row],[Account Withdrawl Amount]], )</f>
        <v>0</v>
      </c>
      <c r="O314" s="95">
        <f>IF(Table33[[#This Row],[Category]]="Registration",Table33[[#This Row],[Account Deposit Amount]]-Table33[[#This Row],[Account Withdrawl Amount]], )</f>
        <v>0</v>
      </c>
      <c r="P314" s="95">
        <f>IF(Table33[[#This Row],[Category]]="Insignia",Table33[[#This Row],[Account Deposit Amount]]-Table33[[#This Row],[Account Withdrawl Amount]], )</f>
        <v>0</v>
      </c>
      <c r="Q314" s="95">
        <f>IF(Table33[[#This Row],[Category]]="Activities/Program",Table33[[#This Row],[Account Deposit Amount]]-Table33[[#This Row],[Account Withdrawl Amount]], )</f>
        <v>0</v>
      </c>
      <c r="R314" s="95">
        <f>IF(Table33[[#This Row],[Category]]="Travel",Table33[[#This Row],[Account Deposit Amount]]-Table33[[#This Row],[Account Withdrawl Amount]], )</f>
        <v>0</v>
      </c>
      <c r="S314" s="95">
        <f>IF(Table33[[#This Row],[Category]]="Parties Food &amp; Beverages",Table33[[#This Row],[Account Deposit Amount]]-Table33[[#This Row],[Account Withdrawl Amount]], )</f>
        <v>0</v>
      </c>
      <c r="T314" s="95">
        <f>IF(Table33[[#This Row],[Category]]="Service Projects Donation",Table33[[#This Row],[Account Deposit Amount]]-Table33[[#This Row],[Account Withdrawl Amount]], )</f>
        <v>0</v>
      </c>
      <c r="U314" s="95">
        <f>IF(Table33[[#This Row],[Category]]="Cookie Debt",Table33[[#This Row],[Account Deposit Amount]]-Table33[[#This Row],[Account Withdrawl Amount]], )</f>
        <v>0</v>
      </c>
      <c r="V314" s="95">
        <f>IF(Table33[[#This Row],[Category]]="Other Expense",Table33[[#This Row],[Account Deposit Amount]]-Table33[[#This Row],[Account Withdrawl Amount]], )</f>
        <v>0</v>
      </c>
    </row>
    <row r="315" spans="1:22">
      <c r="A315" s="70"/>
      <c r="B315" s="64"/>
      <c r="C315" s="69"/>
      <c r="D315" s="111"/>
      <c r="E315" s="112"/>
      <c r="F315" s="113"/>
      <c r="G315" s="95">
        <f>$G$314+$E$315-$F$315</f>
        <v>0</v>
      </c>
      <c r="H315" s="70"/>
      <c r="I315" s="95">
        <f>IF(Table33[[#This Row],[Category]]="Fall Product",Table33[[#This Row],[Account Deposit Amount]]-Table33[[#This Row],[Account Withdrawl Amount]], )</f>
        <v>0</v>
      </c>
      <c r="J315" s="95">
        <f>IF(Table33[[#This Row],[Category]]="Cookies",Table33[[#This Row],[Account Deposit Amount]]-Table33[[#This Row],[Account Withdrawl Amount]], )</f>
        <v>0</v>
      </c>
      <c r="K315" s="95">
        <f>IF(Table33[[#This Row],[Category]]="Additional Money Earning Activities",Table33[[#This Row],[Account Deposit Amount]]-Table33[[#This Row],[Account Withdrawl Amount]], )</f>
        <v>0</v>
      </c>
      <c r="L315" s="95">
        <f>IF(Table33[[#This Row],[Category]]="Sponsorships",Table33[[#This Row],[Account Deposit Amount]]-Table33[[#This Row],[Account Withdrawl Amount]], )</f>
        <v>0</v>
      </c>
      <c r="M315" s="95">
        <f>IF(Table33[[#This Row],[Category]]="Troop Dues",Table33[[#This Row],[Account Deposit Amount]]-Table33[[#This Row],[Account Withdrawl Amount]], )</f>
        <v>0</v>
      </c>
      <c r="N315" s="95">
        <f>IF(Table33[[#This Row],[Category]]="Other Income",Table33[[#This Row],[Account Deposit Amount]]-Table33[[#This Row],[Account Withdrawl Amount]], )</f>
        <v>0</v>
      </c>
      <c r="O315" s="95">
        <f>IF(Table33[[#This Row],[Category]]="Registration",Table33[[#This Row],[Account Deposit Amount]]-Table33[[#This Row],[Account Withdrawl Amount]], )</f>
        <v>0</v>
      </c>
      <c r="P315" s="95">
        <f>IF(Table33[[#This Row],[Category]]="Insignia",Table33[[#This Row],[Account Deposit Amount]]-Table33[[#This Row],[Account Withdrawl Amount]], )</f>
        <v>0</v>
      </c>
      <c r="Q315" s="95">
        <f>IF(Table33[[#This Row],[Category]]="Activities/Program",Table33[[#This Row],[Account Deposit Amount]]-Table33[[#This Row],[Account Withdrawl Amount]], )</f>
        <v>0</v>
      </c>
      <c r="R315" s="95">
        <f>IF(Table33[[#This Row],[Category]]="Travel",Table33[[#This Row],[Account Deposit Amount]]-Table33[[#This Row],[Account Withdrawl Amount]], )</f>
        <v>0</v>
      </c>
      <c r="S315" s="95">
        <f>IF(Table33[[#This Row],[Category]]="Parties Food &amp; Beverages",Table33[[#This Row],[Account Deposit Amount]]-Table33[[#This Row],[Account Withdrawl Amount]], )</f>
        <v>0</v>
      </c>
      <c r="T315" s="95">
        <f>IF(Table33[[#This Row],[Category]]="Service Projects Donation",Table33[[#This Row],[Account Deposit Amount]]-Table33[[#This Row],[Account Withdrawl Amount]], )</f>
        <v>0</v>
      </c>
      <c r="U315" s="95">
        <f>IF(Table33[[#This Row],[Category]]="Cookie Debt",Table33[[#This Row],[Account Deposit Amount]]-Table33[[#This Row],[Account Withdrawl Amount]], )</f>
        <v>0</v>
      </c>
      <c r="V315" s="95">
        <f>IF(Table33[[#This Row],[Category]]="Other Expense",Table33[[#This Row],[Account Deposit Amount]]-Table33[[#This Row],[Account Withdrawl Amount]], )</f>
        <v>0</v>
      </c>
    </row>
    <row r="316" spans="1:22">
      <c r="A316" s="70"/>
      <c r="B316" s="64"/>
      <c r="C316" s="69"/>
      <c r="D316" s="111"/>
      <c r="E316" s="112"/>
      <c r="F316" s="113"/>
      <c r="G316" s="95">
        <f>$G$315+$E$316-$F$316</f>
        <v>0</v>
      </c>
      <c r="H316" s="70"/>
      <c r="I316" s="95">
        <f>IF(Table33[[#This Row],[Category]]="Fall Product",Table33[[#This Row],[Account Deposit Amount]]-Table33[[#This Row],[Account Withdrawl Amount]], )</f>
        <v>0</v>
      </c>
      <c r="J316" s="95">
        <f>IF(Table33[[#This Row],[Category]]="Cookies",Table33[[#This Row],[Account Deposit Amount]]-Table33[[#This Row],[Account Withdrawl Amount]], )</f>
        <v>0</v>
      </c>
      <c r="K316" s="95">
        <f>IF(Table33[[#This Row],[Category]]="Additional Money Earning Activities",Table33[[#This Row],[Account Deposit Amount]]-Table33[[#This Row],[Account Withdrawl Amount]], )</f>
        <v>0</v>
      </c>
      <c r="L316" s="95">
        <f>IF(Table33[[#This Row],[Category]]="Sponsorships",Table33[[#This Row],[Account Deposit Amount]]-Table33[[#This Row],[Account Withdrawl Amount]], )</f>
        <v>0</v>
      </c>
      <c r="M316" s="95">
        <f>IF(Table33[[#This Row],[Category]]="Troop Dues",Table33[[#This Row],[Account Deposit Amount]]-Table33[[#This Row],[Account Withdrawl Amount]], )</f>
        <v>0</v>
      </c>
      <c r="N316" s="95">
        <f>IF(Table33[[#This Row],[Category]]="Other Income",Table33[[#This Row],[Account Deposit Amount]]-Table33[[#This Row],[Account Withdrawl Amount]], )</f>
        <v>0</v>
      </c>
      <c r="O316" s="95">
        <f>IF(Table33[[#This Row],[Category]]="Registration",Table33[[#This Row],[Account Deposit Amount]]-Table33[[#This Row],[Account Withdrawl Amount]], )</f>
        <v>0</v>
      </c>
      <c r="P316" s="95">
        <f>IF(Table33[[#This Row],[Category]]="Insignia",Table33[[#This Row],[Account Deposit Amount]]-Table33[[#This Row],[Account Withdrawl Amount]], )</f>
        <v>0</v>
      </c>
      <c r="Q316" s="95">
        <f>IF(Table33[[#This Row],[Category]]="Activities/Program",Table33[[#This Row],[Account Deposit Amount]]-Table33[[#This Row],[Account Withdrawl Amount]], )</f>
        <v>0</v>
      </c>
      <c r="R316" s="95">
        <f>IF(Table33[[#This Row],[Category]]="Travel",Table33[[#This Row],[Account Deposit Amount]]-Table33[[#This Row],[Account Withdrawl Amount]], )</f>
        <v>0</v>
      </c>
      <c r="S316" s="95">
        <f>IF(Table33[[#This Row],[Category]]="Parties Food &amp; Beverages",Table33[[#This Row],[Account Deposit Amount]]-Table33[[#This Row],[Account Withdrawl Amount]], )</f>
        <v>0</v>
      </c>
      <c r="T316" s="95">
        <f>IF(Table33[[#This Row],[Category]]="Service Projects Donation",Table33[[#This Row],[Account Deposit Amount]]-Table33[[#This Row],[Account Withdrawl Amount]], )</f>
        <v>0</v>
      </c>
      <c r="U316" s="95">
        <f>IF(Table33[[#This Row],[Category]]="Cookie Debt",Table33[[#This Row],[Account Deposit Amount]]-Table33[[#This Row],[Account Withdrawl Amount]], )</f>
        <v>0</v>
      </c>
      <c r="V316" s="95">
        <f>IF(Table33[[#This Row],[Category]]="Other Expense",Table33[[#This Row],[Account Deposit Amount]]-Table33[[#This Row],[Account Withdrawl Amount]], )</f>
        <v>0</v>
      </c>
    </row>
    <row r="317" spans="1:22">
      <c r="A317" s="70"/>
      <c r="B317" s="64"/>
      <c r="C317" s="69"/>
      <c r="D317" s="111"/>
      <c r="E317" s="112"/>
      <c r="F317" s="113"/>
      <c r="G317" s="95">
        <f>$G$316+$E$317-$F$317</f>
        <v>0</v>
      </c>
      <c r="H317" s="70"/>
      <c r="I317" s="95">
        <f>IF(Table33[[#This Row],[Category]]="Fall Product",Table33[[#This Row],[Account Deposit Amount]]-Table33[[#This Row],[Account Withdrawl Amount]], )</f>
        <v>0</v>
      </c>
      <c r="J317" s="95">
        <f>IF(Table33[[#This Row],[Category]]="Cookies",Table33[[#This Row],[Account Deposit Amount]]-Table33[[#This Row],[Account Withdrawl Amount]], )</f>
        <v>0</v>
      </c>
      <c r="K317" s="95">
        <f>IF(Table33[[#This Row],[Category]]="Additional Money Earning Activities",Table33[[#This Row],[Account Deposit Amount]]-Table33[[#This Row],[Account Withdrawl Amount]], )</f>
        <v>0</v>
      </c>
      <c r="L317" s="95">
        <f>IF(Table33[[#This Row],[Category]]="Sponsorships",Table33[[#This Row],[Account Deposit Amount]]-Table33[[#This Row],[Account Withdrawl Amount]], )</f>
        <v>0</v>
      </c>
      <c r="M317" s="95">
        <f>IF(Table33[[#This Row],[Category]]="Troop Dues",Table33[[#This Row],[Account Deposit Amount]]-Table33[[#This Row],[Account Withdrawl Amount]], )</f>
        <v>0</v>
      </c>
      <c r="N317" s="95">
        <f>IF(Table33[[#This Row],[Category]]="Other Income",Table33[[#This Row],[Account Deposit Amount]]-Table33[[#This Row],[Account Withdrawl Amount]], )</f>
        <v>0</v>
      </c>
      <c r="O317" s="95">
        <f>IF(Table33[[#This Row],[Category]]="Registration",Table33[[#This Row],[Account Deposit Amount]]-Table33[[#This Row],[Account Withdrawl Amount]], )</f>
        <v>0</v>
      </c>
      <c r="P317" s="95">
        <f>IF(Table33[[#This Row],[Category]]="Insignia",Table33[[#This Row],[Account Deposit Amount]]-Table33[[#This Row],[Account Withdrawl Amount]], )</f>
        <v>0</v>
      </c>
      <c r="Q317" s="95">
        <f>IF(Table33[[#This Row],[Category]]="Activities/Program",Table33[[#This Row],[Account Deposit Amount]]-Table33[[#This Row],[Account Withdrawl Amount]], )</f>
        <v>0</v>
      </c>
      <c r="R317" s="95">
        <f>IF(Table33[[#This Row],[Category]]="Travel",Table33[[#This Row],[Account Deposit Amount]]-Table33[[#This Row],[Account Withdrawl Amount]], )</f>
        <v>0</v>
      </c>
      <c r="S317" s="95">
        <f>IF(Table33[[#This Row],[Category]]="Parties Food &amp; Beverages",Table33[[#This Row],[Account Deposit Amount]]-Table33[[#This Row],[Account Withdrawl Amount]], )</f>
        <v>0</v>
      </c>
      <c r="T317" s="95">
        <f>IF(Table33[[#This Row],[Category]]="Service Projects Donation",Table33[[#This Row],[Account Deposit Amount]]-Table33[[#This Row],[Account Withdrawl Amount]], )</f>
        <v>0</v>
      </c>
      <c r="U317" s="95">
        <f>IF(Table33[[#This Row],[Category]]="Cookie Debt",Table33[[#This Row],[Account Deposit Amount]]-Table33[[#This Row],[Account Withdrawl Amount]], )</f>
        <v>0</v>
      </c>
      <c r="V317" s="95">
        <f>IF(Table33[[#This Row],[Category]]="Other Expense",Table33[[#This Row],[Account Deposit Amount]]-Table33[[#This Row],[Account Withdrawl Amount]], )</f>
        <v>0</v>
      </c>
    </row>
    <row r="318" spans="1:22">
      <c r="A318" s="70"/>
      <c r="B318" s="64"/>
      <c r="C318" s="69"/>
      <c r="D318" s="111"/>
      <c r="E318" s="112"/>
      <c r="F318" s="113"/>
      <c r="G318" s="95">
        <f>$G$317+$E$318-$F$318</f>
        <v>0</v>
      </c>
      <c r="H318" s="70"/>
      <c r="I318" s="95">
        <f>IF(Table33[[#This Row],[Category]]="Fall Product",Table33[[#This Row],[Account Deposit Amount]]-Table33[[#This Row],[Account Withdrawl Amount]], )</f>
        <v>0</v>
      </c>
      <c r="J318" s="95">
        <f>IF(Table33[[#This Row],[Category]]="Cookies",Table33[[#This Row],[Account Deposit Amount]]-Table33[[#This Row],[Account Withdrawl Amount]], )</f>
        <v>0</v>
      </c>
      <c r="K318" s="95">
        <f>IF(Table33[[#This Row],[Category]]="Additional Money Earning Activities",Table33[[#This Row],[Account Deposit Amount]]-Table33[[#This Row],[Account Withdrawl Amount]], )</f>
        <v>0</v>
      </c>
      <c r="L318" s="95">
        <f>IF(Table33[[#This Row],[Category]]="Sponsorships",Table33[[#This Row],[Account Deposit Amount]]-Table33[[#This Row],[Account Withdrawl Amount]], )</f>
        <v>0</v>
      </c>
      <c r="M318" s="95">
        <f>IF(Table33[[#This Row],[Category]]="Troop Dues",Table33[[#This Row],[Account Deposit Amount]]-Table33[[#This Row],[Account Withdrawl Amount]], )</f>
        <v>0</v>
      </c>
      <c r="N318" s="95">
        <f>IF(Table33[[#This Row],[Category]]="Other Income",Table33[[#This Row],[Account Deposit Amount]]-Table33[[#This Row],[Account Withdrawl Amount]], )</f>
        <v>0</v>
      </c>
      <c r="O318" s="95">
        <f>IF(Table33[[#This Row],[Category]]="Registration",Table33[[#This Row],[Account Deposit Amount]]-Table33[[#This Row],[Account Withdrawl Amount]], )</f>
        <v>0</v>
      </c>
      <c r="P318" s="95">
        <f>IF(Table33[[#This Row],[Category]]="Insignia",Table33[[#This Row],[Account Deposit Amount]]-Table33[[#This Row],[Account Withdrawl Amount]], )</f>
        <v>0</v>
      </c>
      <c r="Q318" s="95">
        <f>IF(Table33[[#This Row],[Category]]="Activities/Program",Table33[[#This Row],[Account Deposit Amount]]-Table33[[#This Row],[Account Withdrawl Amount]], )</f>
        <v>0</v>
      </c>
      <c r="R318" s="95">
        <f>IF(Table33[[#This Row],[Category]]="Travel",Table33[[#This Row],[Account Deposit Amount]]-Table33[[#This Row],[Account Withdrawl Amount]], )</f>
        <v>0</v>
      </c>
      <c r="S318" s="95">
        <f>IF(Table33[[#This Row],[Category]]="Parties Food &amp; Beverages",Table33[[#This Row],[Account Deposit Amount]]-Table33[[#This Row],[Account Withdrawl Amount]], )</f>
        <v>0</v>
      </c>
      <c r="T318" s="95">
        <f>IF(Table33[[#This Row],[Category]]="Service Projects Donation",Table33[[#This Row],[Account Deposit Amount]]-Table33[[#This Row],[Account Withdrawl Amount]], )</f>
        <v>0</v>
      </c>
      <c r="U318" s="95">
        <f>IF(Table33[[#This Row],[Category]]="Cookie Debt",Table33[[#This Row],[Account Deposit Amount]]-Table33[[#This Row],[Account Withdrawl Amount]], )</f>
        <v>0</v>
      </c>
      <c r="V318" s="95">
        <f>IF(Table33[[#This Row],[Category]]="Other Expense",Table33[[#This Row],[Account Deposit Amount]]-Table33[[#This Row],[Account Withdrawl Amount]], )</f>
        <v>0</v>
      </c>
    </row>
    <row r="319" spans="1:22">
      <c r="A319" s="70"/>
      <c r="B319" s="64"/>
      <c r="C319" s="69"/>
      <c r="D319" s="111"/>
      <c r="E319" s="112"/>
      <c r="F319" s="113"/>
      <c r="G319" s="95">
        <f>$G$318+$E$319-$F$319</f>
        <v>0</v>
      </c>
      <c r="H319" s="70"/>
      <c r="I319" s="95">
        <f>IF(Table33[[#This Row],[Category]]="Fall Product",Table33[[#This Row],[Account Deposit Amount]]-Table33[[#This Row],[Account Withdrawl Amount]], )</f>
        <v>0</v>
      </c>
      <c r="J319" s="95">
        <f>IF(Table33[[#This Row],[Category]]="Cookies",Table33[[#This Row],[Account Deposit Amount]]-Table33[[#This Row],[Account Withdrawl Amount]], )</f>
        <v>0</v>
      </c>
      <c r="K319" s="95">
        <f>IF(Table33[[#This Row],[Category]]="Additional Money Earning Activities",Table33[[#This Row],[Account Deposit Amount]]-Table33[[#This Row],[Account Withdrawl Amount]], )</f>
        <v>0</v>
      </c>
      <c r="L319" s="95">
        <f>IF(Table33[[#This Row],[Category]]="Sponsorships",Table33[[#This Row],[Account Deposit Amount]]-Table33[[#This Row],[Account Withdrawl Amount]], )</f>
        <v>0</v>
      </c>
      <c r="M319" s="95">
        <f>IF(Table33[[#This Row],[Category]]="Troop Dues",Table33[[#This Row],[Account Deposit Amount]]-Table33[[#This Row],[Account Withdrawl Amount]], )</f>
        <v>0</v>
      </c>
      <c r="N319" s="95">
        <f>IF(Table33[[#This Row],[Category]]="Other Income",Table33[[#This Row],[Account Deposit Amount]]-Table33[[#This Row],[Account Withdrawl Amount]], )</f>
        <v>0</v>
      </c>
      <c r="O319" s="95">
        <f>IF(Table33[[#This Row],[Category]]="Registration",Table33[[#This Row],[Account Deposit Amount]]-Table33[[#This Row],[Account Withdrawl Amount]], )</f>
        <v>0</v>
      </c>
      <c r="P319" s="95">
        <f>IF(Table33[[#This Row],[Category]]="Insignia",Table33[[#This Row],[Account Deposit Amount]]-Table33[[#This Row],[Account Withdrawl Amount]], )</f>
        <v>0</v>
      </c>
      <c r="Q319" s="95">
        <f>IF(Table33[[#This Row],[Category]]="Activities/Program",Table33[[#This Row],[Account Deposit Amount]]-Table33[[#This Row],[Account Withdrawl Amount]], )</f>
        <v>0</v>
      </c>
      <c r="R319" s="95">
        <f>IF(Table33[[#This Row],[Category]]="Travel",Table33[[#This Row],[Account Deposit Amount]]-Table33[[#This Row],[Account Withdrawl Amount]], )</f>
        <v>0</v>
      </c>
      <c r="S319" s="95">
        <f>IF(Table33[[#This Row],[Category]]="Parties Food &amp; Beverages",Table33[[#This Row],[Account Deposit Amount]]-Table33[[#This Row],[Account Withdrawl Amount]], )</f>
        <v>0</v>
      </c>
      <c r="T319" s="95">
        <f>IF(Table33[[#This Row],[Category]]="Service Projects Donation",Table33[[#This Row],[Account Deposit Amount]]-Table33[[#This Row],[Account Withdrawl Amount]], )</f>
        <v>0</v>
      </c>
      <c r="U319" s="95">
        <f>IF(Table33[[#This Row],[Category]]="Cookie Debt",Table33[[#This Row],[Account Deposit Amount]]-Table33[[#This Row],[Account Withdrawl Amount]], )</f>
        <v>0</v>
      </c>
      <c r="V319" s="95">
        <f>IF(Table33[[#This Row],[Category]]="Other Expense",Table33[[#This Row],[Account Deposit Amount]]-Table33[[#This Row],[Account Withdrawl Amount]], )</f>
        <v>0</v>
      </c>
    </row>
    <row r="320" spans="1:22">
      <c r="A320" s="70"/>
      <c r="B320" s="64"/>
      <c r="C320" s="69"/>
      <c r="D320" s="111"/>
      <c r="E320" s="112"/>
      <c r="F320" s="113"/>
      <c r="G320" s="95">
        <f>$G$319+$E$320-$F$320</f>
        <v>0</v>
      </c>
      <c r="H320" s="70"/>
      <c r="I320" s="95">
        <f>IF(Table33[[#This Row],[Category]]="Fall Product",Table33[[#This Row],[Account Deposit Amount]]-Table33[[#This Row],[Account Withdrawl Amount]], )</f>
        <v>0</v>
      </c>
      <c r="J320" s="95">
        <f>IF(Table33[[#This Row],[Category]]="Cookies",Table33[[#This Row],[Account Deposit Amount]]-Table33[[#This Row],[Account Withdrawl Amount]], )</f>
        <v>0</v>
      </c>
      <c r="K320" s="95">
        <f>IF(Table33[[#This Row],[Category]]="Additional Money Earning Activities",Table33[[#This Row],[Account Deposit Amount]]-Table33[[#This Row],[Account Withdrawl Amount]], )</f>
        <v>0</v>
      </c>
      <c r="L320" s="95">
        <f>IF(Table33[[#This Row],[Category]]="Sponsorships",Table33[[#This Row],[Account Deposit Amount]]-Table33[[#This Row],[Account Withdrawl Amount]], )</f>
        <v>0</v>
      </c>
      <c r="M320" s="95">
        <f>IF(Table33[[#This Row],[Category]]="Troop Dues",Table33[[#This Row],[Account Deposit Amount]]-Table33[[#This Row],[Account Withdrawl Amount]], )</f>
        <v>0</v>
      </c>
      <c r="N320" s="95">
        <f>IF(Table33[[#This Row],[Category]]="Other Income",Table33[[#This Row],[Account Deposit Amount]]-Table33[[#This Row],[Account Withdrawl Amount]], )</f>
        <v>0</v>
      </c>
      <c r="O320" s="95">
        <f>IF(Table33[[#This Row],[Category]]="Registration",Table33[[#This Row],[Account Deposit Amount]]-Table33[[#This Row],[Account Withdrawl Amount]], )</f>
        <v>0</v>
      </c>
      <c r="P320" s="95">
        <f>IF(Table33[[#This Row],[Category]]="Insignia",Table33[[#This Row],[Account Deposit Amount]]-Table33[[#This Row],[Account Withdrawl Amount]], )</f>
        <v>0</v>
      </c>
      <c r="Q320" s="95">
        <f>IF(Table33[[#This Row],[Category]]="Activities/Program",Table33[[#This Row],[Account Deposit Amount]]-Table33[[#This Row],[Account Withdrawl Amount]], )</f>
        <v>0</v>
      </c>
      <c r="R320" s="95">
        <f>IF(Table33[[#This Row],[Category]]="Travel",Table33[[#This Row],[Account Deposit Amount]]-Table33[[#This Row],[Account Withdrawl Amount]], )</f>
        <v>0</v>
      </c>
      <c r="S320" s="95">
        <f>IF(Table33[[#This Row],[Category]]="Parties Food &amp; Beverages",Table33[[#This Row],[Account Deposit Amount]]-Table33[[#This Row],[Account Withdrawl Amount]], )</f>
        <v>0</v>
      </c>
      <c r="T320" s="95">
        <f>IF(Table33[[#This Row],[Category]]="Service Projects Donation",Table33[[#This Row],[Account Deposit Amount]]-Table33[[#This Row],[Account Withdrawl Amount]], )</f>
        <v>0</v>
      </c>
      <c r="U320" s="95">
        <f>IF(Table33[[#This Row],[Category]]="Cookie Debt",Table33[[#This Row],[Account Deposit Amount]]-Table33[[#This Row],[Account Withdrawl Amount]], )</f>
        <v>0</v>
      </c>
      <c r="V320" s="95">
        <f>IF(Table33[[#This Row],[Category]]="Other Expense",Table33[[#This Row],[Account Deposit Amount]]-Table33[[#This Row],[Account Withdrawl Amount]], )</f>
        <v>0</v>
      </c>
    </row>
    <row r="321" spans="1:22">
      <c r="A321" s="70"/>
      <c r="B321" s="64"/>
      <c r="C321" s="69"/>
      <c r="D321" s="111"/>
      <c r="E321" s="112"/>
      <c r="F321" s="113"/>
      <c r="G321" s="95">
        <f>$G$320+$E$321-$F$321</f>
        <v>0</v>
      </c>
      <c r="H321" s="70"/>
      <c r="I321" s="95">
        <f>IF(Table33[[#This Row],[Category]]="Fall Product",Table33[[#This Row],[Account Deposit Amount]]-Table33[[#This Row],[Account Withdrawl Amount]], )</f>
        <v>0</v>
      </c>
      <c r="J321" s="95">
        <f>IF(Table33[[#This Row],[Category]]="Cookies",Table33[[#This Row],[Account Deposit Amount]]-Table33[[#This Row],[Account Withdrawl Amount]], )</f>
        <v>0</v>
      </c>
      <c r="K321" s="95">
        <f>IF(Table33[[#This Row],[Category]]="Additional Money Earning Activities",Table33[[#This Row],[Account Deposit Amount]]-Table33[[#This Row],[Account Withdrawl Amount]], )</f>
        <v>0</v>
      </c>
      <c r="L321" s="95">
        <f>IF(Table33[[#This Row],[Category]]="Sponsorships",Table33[[#This Row],[Account Deposit Amount]]-Table33[[#This Row],[Account Withdrawl Amount]], )</f>
        <v>0</v>
      </c>
      <c r="M321" s="95">
        <f>IF(Table33[[#This Row],[Category]]="Troop Dues",Table33[[#This Row],[Account Deposit Amount]]-Table33[[#This Row],[Account Withdrawl Amount]], )</f>
        <v>0</v>
      </c>
      <c r="N321" s="95">
        <f>IF(Table33[[#This Row],[Category]]="Other Income",Table33[[#This Row],[Account Deposit Amount]]-Table33[[#This Row],[Account Withdrawl Amount]], )</f>
        <v>0</v>
      </c>
      <c r="O321" s="95">
        <f>IF(Table33[[#This Row],[Category]]="Registration",Table33[[#This Row],[Account Deposit Amount]]-Table33[[#This Row],[Account Withdrawl Amount]], )</f>
        <v>0</v>
      </c>
      <c r="P321" s="95">
        <f>IF(Table33[[#This Row],[Category]]="Insignia",Table33[[#This Row],[Account Deposit Amount]]-Table33[[#This Row],[Account Withdrawl Amount]], )</f>
        <v>0</v>
      </c>
      <c r="Q321" s="95">
        <f>IF(Table33[[#This Row],[Category]]="Activities/Program",Table33[[#This Row],[Account Deposit Amount]]-Table33[[#This Row],[Account Withdrawl Amount]], )</f>
        <v>0</v>
      </c>
      <c r="R321" s="95">
        <f>IF(Table33[[#This Row],[Category]]="Travel",Table33[[#This Row],[Account Deposit Amount]]-Table33[[#This Row],[Account Withdrawl Amount]], )</f>
        <v>0</v>
      </c>
      <c r="S321" s="95">
        <f>IF(Table33[[#This Row],[Category]]="Parties Food &amp; Beverages",Table33[[#This Row],[Account Deposit Amount]]-Table33[[#This Row],[Account Withdrawl Amount]], )</f>
        <v>0</v>
      </c>
      <c r="T321" s="95">
        <f>IF(Table33[[#This Row],[Category]]="Service Projects Donation",Table33[[#This Row],[Account Deposit Amount]]-Table33[[#This Row],[Account Withdrawl Amount]], )</f>
        <v>0</v>
      </c>
      <c r="U321" s="95">
        <f>IF(Table33[[#This Row],[Category]]="Cookie Debt",Table33[[#This Row],[Account Deposit Amount]]-Table33[[#This Row],[Account Withdrawl Amount]], )</f>
        <v>0</v>
      </c>
      <c r="V321" s="95">
        <f>IF(Table33[[#This Row],[Category]]="Other Expense",Table33[[#This Row],[Account Deposit Amount]]-Table33[[#This Row],[Account Withdrawl Amount]], )</f>
        <v>0</v>
      </c>
    </row>
    <row r="322" spans="1:22">
      <c r="A322" s="70"/>
      <c r="B322" s="64"/>
      <c r="C322" s="69"/>
      <c r="D322" s="111"/>
      <c r="E322" s="112"/>
      <c r="F322" s="113"/>
      <c r="G322" s="95">
        <f>$G$321+$E$322-$F$322</f>
        <v>0</v>
      </c>
      <c r="H322" s="70"/>
      <c r="I322" s="95">
        <f>IF(Table33[[#This Row],[Category]]="Fall Product",Table33[[#This Row],[Account Deposit Amount]]-Table33[[#This Row],[Account Withdrawl Amount]], )</f>
        <v>0</v>
      </c>
      <c r="J322" s="95">
        <f>IF(Table33[[#This Row],[Category]]="Cookies",Table33[[#This Row],[Account Deposit Amount]]-Table33[[#This Row],[Account Withdrawl Amount]], )</f>
        <v>0</v>
      </c>
      <c r="K322" s="95">
        <f>IF(Table33[[#This Row],[Category]]="Additional Money Earning Activities",Table33[[#This Row],[Account Deposit Amount]]-Table33[[#This Row],[Account Withdrawl Amount]], )</f>
        <v>0</v>
      </c>
      <c r="L322" s="95">
        <f>IF(Table33[[#This Row],[Category]]="Sponsorships",Table33[[#This Row],[Account Deposit Amount]]-Table33[[#This Row],[Account Withdrawl Amount]], )</f>
        <v>0</v>
      </c>
      <c r="M322" s="95">
        <f>IF(Table33[[#This Row],[Category]]="Troop Dues",Table33[[#This Row],[Account Deposit Amount]]-Table33[[#This Row],[Account Withdrawl Amount]], )</f>
        <v>0</v>
      </c>
      <c r="N322" s="95">
        <f>IF(Table33[[#This Row],[Category]]="Other Income",Table33[[#This Row],[Account Deposit Amount]]-Table33[[#This Row],[Account Withdrawl Amount]], )</f>
        <v>0</v>
      </c>
      <c r="O322" s="95">
        <f>IF(Table33[[#This Row],[Category]]="Registration",Table33[[#This Row],[Account Deposit Amount]]-Table33[[#This Row],[Account Withdrawl Amount]], )</f>
        <v>0</v>
      </c>
      <c r="P322" s="95">
        <f>IF(Table33[[#This Row],[Category]]="Insignia",Table33[[#This Row],[Account Deposit Amount]]-Table33[[#This Row],[Account Withdrawl Amount]], )</f>
        <v>0</v>
      </c>
      <c r="Q322" s="95">
        <f>IF(Table33[[#This Row],[Category]]="Activities/Program",Table33[[#This Row],[Account Deposit Amount]]-Table33[[#This Row],[Account Withdrawl Amount]], )</f>
        <v>0</v>
      </c>
      <c r="R322" s="95">
        <f>IF(Table33[[#This Row],[Category]]="Travel",Table33[[#This Row],[Account Deposit Amount]]-Table33[[#This Row],[Account Withdrawl Amount]], )</f>
        <v>0</v>
      </c>
      <c r="S322" s="95">
        <f>IF(Table33[[#This Row],[Category]]="Parties Food &amp; Beverages",Table33[[#This Row],[Account Deposit Amount]]-Table33[[#This Row],[Account Withdrawl Amount]], )</f>
        <v>0</v>
      </c>
      <c r="T322" s="95">
        <f>IF(Table33[[#This Row],[Category]]="Service Projects Donation",Table33[[#This Row],[Account Deposit Amount]]-Table33[[#This Row],[Account Withdrawl Amount]], )</f>
        <v>0</v>
      </c>
      <c r="U322" s="95">
        <f>IF(Table33[[#This Row],[Category]]="Cookie Debt",Table33[[#This Row],[Account Deposit Amount]]-Table33[[#This Row],[Account Withdrawl Amount]], )</f>
        <v>0</v>
      </c>
      <c r="V322" s="95">
        <f>IF(Table33[[#This Row],[Category]]="Other Expense",Table33[[#This Row],[Account Deposit Amount]]-Table33[[#This Row],[Account Withdrawl Amount]], )</f>
        <v>0</v>
      </c>
    </row>
    <row r="323" spans="1:22">
      <c r="A323" s="70"/>
      <c r="B323" s="64"/>
      <c r="C323" s="69"/>
      <c r="D323" s="111"/>
      <c r="E323" s="112"/>
      <c r="F323" s="113"/>
      <c r="G323" s="95">
        <f>$G$322+$E$323-$F$323</f>
        <v>0</v>
      </c>
      <c r="H323" s="70"/>
      <c r="I323" s="95">
        <f>IF(Table33[[#This Row],[Category]]="Fall Product",Table33[[#This Row],[Account Deposit Amount]]-Table33[[#This Row],[Account Withdrawl Amount]], )</f>
        <v>0</v>
      </c>
      <c r="J323" s="95">
        <f>IF(Table33[[#This Row],[Category]]="Cookies",Table33[[#This Row],[Account Deposit Amount]]-Table33[[#This Row],[Account Withdrawl Amount]], )</f>
        <v>0</v>
      </c>
      <c r="K323" s="95">
        <f>IF(Table33[[#This Row],[Category]]="Additional Money Earning Activities",Table33[[#This Row],[Account Deposit Amount]]-Table33[[#This Row],[Account Withdrawl Amount]], )</f>
        <v>0</v>
      </c>
      <c r="L323" s="95">
        <f>IF(Table33[[#This Row],[Category]]="Sponsorships",Table33[[#This Row],[Account Deposit Amount]]-Table33[[#This Row],[Account Withdrawl Amount]], )</f>
        <v>0</v>
      </c>
      <c r="M323" s="95">
        <f>IF(Table33[[#This Row],[Category]]="Troop Dues",Table33[[#This Row],[Account Deposit Amount]]-Table33[[#This Row],[Account Withdrawl Amount]], )</f>
        <v>0</v>
      </c>
      <c r="N323" s="95">
        <f>IF(Table33[[#This Row],[Category]]="Other Income",Table33[[#This Row],[Account Deposit Amount]]-Table33[[#This Row],[Account Withdrawl Amount]], )</f>
        <v>0</v>
      </c>
      <c r="O323" s="95">
        <f>IF(Table33[[#This Row],[Category]]="Registration",Table33[[#This Row],[Account Deposit Amount]]-Table33[[#This Row],[Account Withdrawl Amount]], )</f>
        <v>0</v>
      </c>
      <c r="P323" s="95">
        <f>IF(Table33[[#This Row],[Category]]="Insignia",Table33[[#This Row],[Account Deposit Amount]]-Table33[[#This Row],[Account Withdrawl Amount]], )</f>
        <v>0</v>
      </c>
      <c r="Q323" s="95">
        <f>IF(Table33[[#This Row],[Category]]="Activities/Program",Table33[[#This Row],[Account Deposit Amount]]-Table33[[#This Row],[Account Withdrawl Amount]], )</f>
        <v>0</v>
      </c>
      <c r="R323" s="95">
        <f>IF(Table33[[#This Row],[Category]]="Travel",Table33[[#This Row],[Account Deposit Amount]]-Table33[[#This Row],[Account Withdrawl Amount]], )</f>
        <v>0</v>
      </c>
      <c r="S323" s="95">
        <f>IF(Table33[[#This Row],[Category]]="Parties Food &amp; Beverages",Table33[[#This Row],[Account Deposit Amount]]-Table33[[#This Row],[Account Withdrawl Amount]], )</f>
        <v>0</v>
      </c>
      <c r="T323" s="95">
        <f>IF(Table33[[#This Row],[Category]]="Service Projects Donation",Table33[[#This Row],[Account Deposit Amount]]-Table33[[#This Row],[Account Withdrawl Amount]], )</f>
        <v>0</v>
      </c>
      <c r="U323" s="95">
        <f>IF(Table33[[#This Row],[Category]]="Cookie Debt",Table33[[#This Row],[Account Deposit Amount]]-Table33[[#This Row],[Account Withdrawl Amount]], )</f>
        <v>0</v>
      </c>
      <c r="V323" s="95">
        <f>IF(Table33[[#This Row],[Category]]="Other Expense",Table33[[#This Row],[Account Deposit Amount]]-Table33[[#This Row],[Account Withdrawl Amount]], )</f>
        <v>0</v>
      </c>
    </row>
    <row r="324" spans="1:22">
      <c r="A324" s="70"/>
      <c r="B324" s="64"/>
      <c r="C324" s="69"/>
      <c r="D324" s="111"/>
      <c r="E324" s="112"/>
      <c r="F324" s="113"/>
      <c r="G324" s="95">
        <f>$G$323+$E$324-$F$324</f>
        <v>0</v>
      </c>
      <c r="H324" s="70"/>
      <c r="I324" s="95">
        <f>IF(Table33[[#This Row],[Category]]="Fall Product",Table33[[#This Row],[Account Deposit Amount]]-Table33[[#This Row],[Account Withdrawl Amount]], )</f>
        <v>0</v>
      </c>
      <c r="J324" s="95">
        <f>IF(Table33[[#This Row],[Category]]="Cookies",Table33[[#This Row],[Account Deposit Amount]]-Table33[[#This Row],[Account Withdrawl Amount]], )</f>
        <v>0</v>
      </c>
      <c r="K324" s="95">
        <f>IF(Table33[[#This Row],[Category]]="Additional Money Earning Activities",Table33[[#This Row],[Account Deposit Amount]]-Table33[[#This Row],[Account Withdrawl Amount]], )</f>
        <v>0</v>
      </c>
      <c r="L324" s="95">
        <f>IF(Table33[[#This Row],[Category]]="Sponsorships",Table33[[#This Row],[Account Deposit Amount]]-Table33[[#This Row],[Account Withdrawl Amount]], )</f>
        <v>0</v>
      </c>
      <c r="M324" s="95">
        <f>IF(Table33[[#This Row],[Category]]="Troop Dues",Table33[[#This Row],[Account Deposit Amount]]-Table33[[#This Row],[Account Withdrawl Amount]], )</f>
        <v>0</v>
      </c>
      <c r="N324" s="95">
        <f>IF(Table33[[#This Row],[Category]]="Other Income",Table33[[#This Row],[Account Deposit Amount]]-Table33[[#This Row],[Account Withdrawl Amount]], )</f>
        <v>0</v>
      </c>
      <c r="O324" s="95">
        <f>IF(Table33[[#This Row],[Category]]="Registration",Table33[[#This Row],[Account Deposit Amount]]-Table33[[#This Row],[Account Withdrawl Amount]], )</f>
        <v>0</v>
      </c>
      <c r="P324" s="95">
        <f>IF(Table33[[#This Row],[Category]]="Insignia",Table33[[#This Row],[Account Deposit Amount]]-Table33[[#This Row],[Account Withdrawl Amount]], )</f>
        <v>0</v>
      </c>
      <c r="Q324" s="95">
        <f>IF(Table33[[#This Row],[Category]]="Activities/Program",Table33[[#This Row],[Account Deposit Amount]]-Table33[[#This Row],[Account Withdrawl Amount]], )</f>
        <v>0</v>
      </c>
      <c r="R324" s="95">
        <f>IF(Table33[[#This Row],[Category]]="Travel",Table33[[#This Row],[Account Deposit Amount]]-Table33[[#This Row],[Account Withdrawl Amount]], )</f>
        <v>0</v>
      </c>
      <c r="S324" s="95">
        <f>IF(Table33[[#This Row],[Category]]="Parties Food &amp; Beverages",Table33[[#This Row],[Account Deposit Amount]]-Table33[[#This Row],[Account Withdrawl Amount]], )</f>
        <v>0</v>
      </c>
      <c r="T324" s="95">
        <f>IF(Table33[[#This Row],[Category]]="Service Projects Donation",Table33[[#This Row],[Account Deposit Amount]]-Table33[[#This Row],[Account Withdrawl Amount]], )</f>
        <v>0</v>
      </c>
      <c r="U324" s="95">
        <f>IF(Table33[[#This Row],[Category]]="Cookie Debt",Table33[[#This Row],[Account Deposit Amount]]-Table33[[#This Row],[Account Withdrawl Amount]], )</f>
        <v>0</v>
      </c>
      <c r="V324" s="95">
        <f>IF(Table33[[#This Row],[Category]]="Other Expense",Table33[[#This Row],[Account Deposit Amount]]-Table33[[#This Row],[Account Withdrawl Amount]], )</f>
        <v>0</v>
      </c>
    </row>
    <row r="325" spans="1:22">
      <c r="A325" s="70"/>
      <c r="B325" s="64"/>
      <c r="C325" s="69"/>
      <c r="D325" s="111"/>
      <c r="E325" s="112"/>
      <c r="F325" s="113"/>
      <c r="G325" s="95">
        <f>$G$324+$E$325-$F$325</f>
        <v>0</v>
      </c>
      <c r="H325" s="70"/>
      <c r="I325" s="95">
        <f>IF(Table33[[#This Row],[Category]]="Fall Product",Table33[[#This Row],[Account Deposit Amount]]-Table33[[#This Row],[Account Withdrawl Amount]], )</f>
        <v>0</v>
      </c>
      <c r="J325" s="95">
        <f>IF(Table33[[#This Row],[Category]]="Cookies",Table33[[#This Row],[Account Deposit Amount]]-Table33[[#This Row],[Account Withdrawl Amount]], )</f>
        <v>0</v>
      </c>
      <c r="K325" s="95">
        <f>IF(Table33[[#This Row],[Category]]="Additional Money Earning Activities",Table33[[#This Row],[Account Deposit Amount]]-Table33[[#This Row],[Account Withdrawl Amount]], )</f>
        <v>0</v>
      </c>
      <c r="L325" s="95">
        <f>IF(Table33[[#This Row],[Category]]="Sponsorships",Table33[[#This Row],[Account Deposit Amount]]-Table33[[#This Row],[Account Withdrawl Amount]], )</f>
        <v>0</v>
      </c>
      <c r="M325" s="95">
        <f>IF(Table33[[#This Row],[Category]]="Troop Dues",Table33[[#This Row],[Account Deposit Amount]]-Table33[[#This Row],[Account Withdrawl Amount]], )</f>
        <v>0</v>
      </c>
      <c r="N325" s="95">
        <f>IF(Table33[[#This Row],[Category]]="Other Income",Table33[[#This Row],[Account Deposit Amount]]-Table33[[#This Row],[Account Withdrawl Amount]], )</f>
        <v>0</v>
      </c>
      <c r="O325" s="95">
        <f>IF(Table33[[#This Row],[Category]]="Registration",Table33[[#This Row],[Account Deposit Amount]]-Table33[[#This Row],[Account Withdrawl Amount]], )</f>
        <v>0</v>
      </c>
      <c r="P325" s="95">
        <f>IF(Table33[[#This Row],[Category]]="Insignia",Table33[[#This Row],[Account Deposit Amount]]-Table33[[#This Row],[Account Withdrawl Amount]], )</f>
        <v>0</v>
      </c>
      <c r="Q325" s="95">
        <f>IF(Table33[[#This Row],[Category]]="Activities/Program",Table33[[#This Row],[Account Deposit Amount]]-Table33[[#This Row],[Account Withdrawl Amount]], )</f>
        <v>0</v>
      </c>
      <c r="R325" s="95">
        <f>IF(Table33[[#This Row],[Category]]="Travel",Table33[[#This Row],[Account Deposit Amount]]-Table33[[#This Row],[Account Withdrawl Amount]], )</f>
        <v>0</v>
      </c>
      <c r="S325" s="95">
        <f>IF(Table33[[#This Row],[Category]]="Parties Food &amp; Beverages",Table33[[#This Row],[Account Deposit Amount]]-Table33[[#This Row],[Account Withdrawl Amount]], )</f>
        <v>0</v>
      </c>
      <c r="T325" s="95">
        <f>IF(Table33[[#This Row],[Category]]="Service Projects Donation",Table33[[#This Row],[Account Deposit Amount]]-Table33[[#This Row],[Account Withdrawl Amount]], )</f>
        <v>0</v>
      </c>
      <c r="U325" s="95">
        <f>IF(Table33[[#This Row],[Category]]="Cookie Debt",Table33[[#This Row],[Account Deposit Amount]]-Table33[[#This Row],[Account Withdrawl Amount]], )</f>
        <v>0</v>
      </c>
      <c r="V325" s="95">
        <f>IF(Table33[[#This Row],[Category]]="Other Expense",Table33[[#This Row],[Account Deposit Amount]]-Table33[[#This Row],[Account Withdrawl Amount]], )</f>
        <v>0</v>
      </c>
    </row>
    <row r="326" spans="1:22">
      <c r="A326" s="70"/>
      <c r="B326" s="64"/>
      <c r="C326" s="69"/>
      <c r="D326" s="111"/>
      <c r="E326" s="112"/>
      <c r="F326" s="113"/>
      <c r="G326" s="95">
        <f>$G$325+$E$326-$F$326</f>
        <v>0</v>
      </c>
      <c r="H326" s="70"/>
      <c r="I326" s="95">
        <f>IF(Table33[[#This Row],[Category]]="Fall Product",Table33[[#This Row],[Account Deposit Amount]]-Table33[[#This Row],[Account Withdrawl Amount]], )</f>
        <v>0</v>
      </c>
      <c r="J326" s="95">
        <f>IF(Table33[[#This Row],[Category]]="Cookies",Table33[[#This Row],[Account Deposit Amount]]-Table33[[#This Row],[Account Withdrawl Amount]], )</f>
        <v>0</v>
      </c>
      <c r="K326" s="95">
        <f>IF(Table33[[#This Row],[Category]]="Additional Money Earning Activities",Table33[[#This Row],[Account Deposit Amount]]-Table33[[#This Row],[Account Withdrawl Amount]], )</f>
        <v>0</v>
      </c>
      <c r="L326" s="95">
        <f>IF(Table33[[#This Row],[Category]]="Sponsorships",Table33[[#This Row],[Account Deposit Amount]]-Table33[[#This Row],[Account Withdrawl Amount]], )</f>
        <v>0</v>
      </c>
      <c r="M326" s="95">
        <f>IF(Table33[[#This Row],[Category]]="Troop Dues",Table33[[#This Row],[Account Deposit Amount]]-Table33[[#This Row],[Account Withdrawl Amount]], )</f>
        <v>0</v>
      </c>
      <c r="N326" s="95">
        <f>IF(Table33[[#This Row],[Category]]="Other Income",Table33[[#This Row],[Account Deposit Amount]]-Table33[[#This Row],[Account Withdrawl Amount]], )</f>
        <v>0</v>
      </c>
      <c r="O326" s="95">
        <f>IF(Table33[[#This Row],[Category]]="Registration",Table33[[#This Row],[Account Deposit Amount]]-Table33[[#This Row],[Account Withdrawl Amount]], )</f>
        <v>0</v>
      </c>
      <c r="P326" s="95">
        <f>IF(Table33[[#This Row],[Category]]="Insignia",Table33[[#This Row],[Account Deposit Amount]]-Table33[[#This Row],[Account Withdrawl Amount]], )</f>
        <v>0</v>
      </c>
      <c r="Q326" s="95">
        <f>IF(Table33[[#This Row],[Category]]="Activities/Program",Table33[[#This Row],[Account Deposit Amount]]-Table33[[#This Row],[Account Withdrawl Amount]], )</f>
        <v>0</v>
      </c>
      <c r="R326" s="95">
        <f>IF(Table33[[#This Row],[Category]]="Travel",Table33[[#This Row],[Account Deposit Amount]]-Table33[[#This Row],[Account Withdrawl Amount]], )</f>
        <v>0</v>
      </c>
      <c r="S326" s="95">
        <f>IF(Table33[[#This Row],[Category]]="Parties Food &amp; Beverages",Table33[[#This Row],[Account Deposit Amount]]-Table33[[#This Row],[Account Withdrawl Amount]], )</f>
        <v>0</v>
      </c>
      <c r="T326" s="95">
        <f>IF(Table33[[#This Row],[Category]]="Service Projects Donation",Table33[[#This Row],[Account Deposit Amount]]-Table33[[#This Row],[Account Withdrawl Amount]], )</f>
        <v>0</v>
      </c>
      <c r="U326" s="95">
        <f>IF(Table33[[#This Row],[Category]]="Cookie Debt",Table33[[#This Row],[Account Deposit Amount]]-Table33[[#This Row],[Account Withdrawl Amount]], )</f>
        <v>0</v>
      </c>
      <c r="V326" s="95">
        <f>IF(Table33[[#This Row],[Category]]="Other Expense",Table33[[#This Row],[Account Deposit Amount]]-Table33[[#This Row],[Account Withdrawl Amount]], )</f>
        <v>0</v>
      </c>
    </row>
    <row r="327" spans="1:22">
      <c r="A327" s="70"/>
      <c r="B327" s="64"/>
      <c r="C327" s="69"/>
      <c r="D327" s="111"/>
      <c r="E327" s="112"/>
      <c r="F327" s="113"/>
      <c r="G327" s="95">
        <f>$G$326+$E$327-$F$327</f>
        <v>0</v>
      </c>
      <c r="H327" s="70"/>
      <c r="I327" s="95">
        <f>IF(Table33[[#This Row],[Category]]="Fall Product",Table33[[#This Row],[Account Deposit Amount]]-Table33[[#This Row],[Account Withdrawl Amount]], )</f>
        <v>0</v>
      </c>
      <c r="J327" s="95">
        <f>IF(Table33[[#This Row],[Category]]="Cookies",Table33[[#This Row],[Account Deposit Amount]]-Table33[[#This Row],[Account Withdrawl Amount]], )</f>
        <v>0</v>
      </c>
      <c r="K327" s="95">
        <f>IF(Table33[[#This Row],[Category]]="Additional Money Earning Activities",Table33[[#This Row],[Account Deposit Amount]]-Table33[[#This Row],[Account Withdrawl Amount]], )</f>
        <v>0</v>
      </c>
      <c r="L327" s="95">
        <f>IF(Table33[[#This Row],[Category]]="Sponsorships",Table33[[#This Row],[Account Deposit Amount]]-Table33[[#This Row],[Account Withdrawl Amount]], )</f>
        <v>0</v>
      </c>
      <c r="M327" s="95">
        <f>IF(Table33[[#This Row],[Category]]="Troop Dues",Table33[[#This Row],[Account Deposit Amount]]-Table33[[#This Row],[Account Withdrawl Amount]], )</f>
        <v>0</v>
      </c>
      <c r="N327" s="95">
        <f>IF(Table33[[#This Row],[Category]]="Other Income",Table33[[#This Row],[Account Deposit Amount]]-Table33[[#This Row],[Account Withdrawl Amount]], )</f>
        <v>0</v>
      </c>
      <c r="O327" s="95">
        <f>IF(Table33[[#This Row],[Category]]="Registration",Table33[[#This Row],[Account Deposit Amount]]-Table33[[#This Row],[Account Withdrawl Amount]], )</f>
        <v>0</v>
      </c>
      <c r="P327" s="95">
        <f>IF(Table33[[#This Row],[Category]]="Insignia",Table33[[#This Row],[Account Deposit Amount]]-Table33[[#This Row],[Account Withdrawl Amount]], )</f>
        <v>0</v>
      </c>
      <c r="Q327" s="95">
        <f>IF(Table33[[#This Row],[Category]]="Activities/Program",Table33[[#This Row],[Account Deposit Amount]]-Table33[[#This Row],[Account Withdrawl Amount]], )</f>
        <v>0</v>
      </c>
      <c r="R327" s="95">
        <f>IF(Table33[[#This Row],[Category]]="Travel",Table33[[#This Row],[Account Deposit Amount]]-Table33[[#This Row],[Account Withdrawl Amount]], )</f>
        <v>0</v>
      </c>
      <c r="S327" s="95">
        <f>IF(Table33[[#This Row],[Category]]="Parties Food &amp; Beverages",Table33[[#This Row],[Account Deposit Amount]]-Table33[[#This Row],[Account Withdrawl Amount]], )</f>
        <v>0</v>
      </c>
      <c r="T327" s="95">
        <f>IF(Table33[[#This Row],[Category]]="Service Projects Donation",Table33[[#This Row],[Account Deposit Amount]]-Table33[[#This Row],[Account Withdrawl Amount]], )</f>
        <v>0</v>
      </c>
      <c r="U327" s="95">
        <f>IF(Table33[[#This Row],[Category]]="Cookie Debt",Table33[[#This Row],[Account Deposit Amount]]-Table33[[#This Row],[Account Withdrawl Amount]], )</f>
        <v>0</v>
      </c>
      <c r="V327" s="95">
        <f>IF(Table33[[#This Row],[Category]]="Other Expense",Table33[[#This Row],[Account Deposit Amount]]-Table33[[#This Row],[Account Withdrawl Amount]], )</f>
        <v>0</v>
      </c>
    </row>
    <row r="328" spans="1:22">
      <c r="A328" s="70"/>
      <c r="B328" s="64"/>
      <c r="C328" s="69"/>
      <c r="D328" s="111"/>
      <c r="E328" s="112"/>
      <c r="F328" s="113"/>
      <c r="G328" s="95">
        <f>$G$327+$E$328-$F$328</f>
        <v>0</v>
      </c>
      <c r="H328" s="70"/>
      <c r="I328" s="95">
        <f>IF(Table33[[#This Row],[Category]]="Fall Product",Table33[[#This Row],[Account Deposit Amount]]-Table33[[#This Row],[Account Withdrawl Amount]], )</f>
        <v>0</v>
      </c>
      <c r="J328" s="95">
        <f>IF(Table33[[#This Row],[Category]]="Cookies",Table33[[#This Row],[Account Deposit Amount]]-Table33[[#This Row],[Account Withdrawl Amount]], )</f>
        <v>0</v>
      </c>
      <c r="K328" s="95">
        <f>IF(Table33[[#This Row],[Category]]="Additional Money Earning Activities",Table33[[#This Row],[Account Deposit Amount]]-Table33[[#This Row],[Account Withdrawl Amount]], )</f>
        <v>0</v>
      </c>
      <c r="L328" s="95">
        <f>IF(Table33[[#This Row],[Category]]="Sponsorships",Table33[[#This Row],[Account Deposit Amount]]-Table33[[#This Row],[Account Withdrawl Amount]], )</f>
        <v>0</v>
      </c>
      <c r="M328" s="95">
        <f>IF(Table33[[#This Row],[Category]]="Troop Dues",Table33[[#This Row],[Account Deposit Amount]]-Table33[[#This Row],[Account Withdrawl Amount]], )</f>
        <v>0</v>
      </c>
      <c r="N328" s="95">
        <f>IF(Table33[[#This Row],[Category]]="Other Income",Table33[[#This Row],[Account Deposit Amount]]-Table33[[#This Row],[Account Withdrawl Amount]], )</f>
        <v>0</v>
      </c>
      <c r="O328" s="95">
        <f>IF(Table33[[#This Row],[Category]]="Registration",Table33[[#This Row],[Account Deposit Amount]]-Table33[[#This Row],[Account Withdrawl Amount]], )</f>
        <v>0</v>
      </c>
      <c r="P328" s="95">
        <f>IF(Table33[[#This Row],[Category]]="Insignia",Table33[[#This Row],[Account Deposit Amount]]-Table33[[#This Row],[Account Withdrawl Amount]], )</f>
        <v>0</v>
      </c>
      <c r="Q328" s="95">
        <f>IF(Table33[[#This Row],[Category]]="Activities/Program",Table33[[#This Row],[Account Deposit Amount]]-Table33[[#This Row],[Account Withdrawl Amount]], )</f>
        <v>0</v>
      </c>
      <c r="R328" s="95">
        <f>IF(Table33[[#This Row],[Category]]="Travel",Table33[[#This Row],[Account Deposit Amount]]-Table33[[#This Row],[Account Withdrawl Amount]], )</f>
        <v>0</v>
      </c>
      <c r="S328" s="95">
        <f>IF(Table33[[#This Row],[Category]]="Parties Food &amp; Beverages",Table33[[#This Row],[Account Deposit Amount]]-Table33[[#This Row],[Account Withdrawl Amount]], )</f>
        <v>0</v>
      </c>
      <c r="T328" s="95">
        <f>IF(Table33[[#This Row],[Category]]="Service Projects Donation",Table33[[#This Row],[Account Deposit Amount]]-Table33[[#This Row],[Account Withdrawl Amount]], )</f>
        <v>0</v>
      </c>
      <c r="U328" s="95">
        <f>IF(Table33[[#This Row],[Category]]="Cookie Debt",Table33[[#This Row],[Account Deposit Amount]]-Table33[[#This Row],[Account Withdrawl Amount]], )</f>
        <v>0</v>
      </c>
      <c r="V328" s="95">
        <f>IF(Table33[[#This Row],[Category]]="Other Expense",Table33[[#This Row],[Account Deposit Amount]]-Table33[[#This Row],[Account Withdrawl Amount]], )</f>
        <v>0</v>
      </c>
    </row>
    <row r="329" spans="1:22">
      <c r="A329" s="70"/>
      <c r="B329" s="64"/>
      <c r="C329" s="69"/>
      <c r="D329" s="111"/>
      <c r="E329" s="112"/>
      <c r="F329" s="113"/>
      <c r="G329" s="95">
        <f>$G$24+$E$329-$F$329</f>
        <v>0</v>
      </c>
      <c r="H329" s="70"/>
      <c r="I329" s="95">
        <f>IF(Table33[[#This Row],[Category]]="Fall Product",Table33[[#This Row],[Account Deposit Amount]]-Table33[[#This Row],[Account Withdrawl Amount]], )</f>
        <v>0</v>
      </c>
      <c r="J329" s="95">
        <f>IF(Table33[[#This Row],[Category]]="Cookies",Table33[[#This Row],[Account Deposit Amount]]-Table33[[#This Row],[Account Withdrawl Amount]], )</f>
        <v>0</v>
      </c>
      <c r="K329" s="95">
        <f>IF(Table33[[#This Row],[Category]]="Additional Money Earning Activities",Table33[[#This Row],[Account Deposit Amount]]-Table33[[#This Row],[Account Withdrawl Amount]], )</f>
        <v>0</v>
      </c>
      <c r="L329" s="95">
        <f>IF(Table33[[#This Row],[Category]]="Sponsorships",Table33[[#This Row],[Account Deposit Amount]]-Table33[[#This Row],[Account Withdrawl Amount]], )</f>
        <v>0</v>
      </c>
      <c r="M329" s="95">
        <f>IF(Table33[[#This Row],[Category]]="Troop Dues",Table33[[#This Row],[Account Deposit Amount]]-Table33[[#This Row],[Account Withdrawl Amount]], )</f>
        <v>0</v>
      </c>
      <c r="N329" s="95">
        <f>IF(Table33[[#This Row],[Category]]="Other Income",Table33[[#This Row],[Account Deposit Amount]]-Table33[[#This Row],[Account Withdrawl Amount]], )</f>
        <v>0</v>
      </c>
      <c r="O329" s="95">
        <f>IF(Table33[[#This Row],[Category]]="Registration",Table33[[#This Row],[Account Deposit Amount]]-Table33[[#This Row],[Account Withdrawl Amount]], )</f>
        <v>0</v>
      </c>
      <c r="P329" s="95">
        <f>IF(Table33[[#This Row],[Category]]="Insignia",Table33[[#This Row],[Account Deposit Amount]]-Table33[[#This Row],[Account Withdrawl Amount]], )</f>
        <v>0</v>
      </c>
      <c r="Q329" s="95">
        <f>IF(Table33[[#This Row],[Category]]="Activities/Program",Table33[[#This Row],[Account Deposit Amount]]-Table33[[#This Row],[Account Withdrawl Amount]], )</f>
        <v>0</v>
      </c>
      <c r="R329" s="95">
        <f>IF(Table33[[#This Row],[Category]]="Travel",Table33[[#This Row],[Account Deposit Amount]]-Table33[[#This Row],[Account Withdrawl Amount]], )</f>
        <v>0</v>
      </c>
      <c r="S329" s="95">
        <f>IF(Table33[[#This Row],[Category]]="Parties Food &amp; Beverages",Table33[[#This Row],[Account Deposit Amount]]-Table33[[#This Row],[Account Withdrawl Amount]], )</f>
        <v>0</v>
      </c>
      <c r="T329" s="95">
        <f>IF(Table33[[#This Row],[Category]]="Service Projects Donation",Table33[[#This Row],[Account Deposit Amount]]-Table33[[#This Row],[Account Withdrawl Amount]], )</f>
        <v>0</v>
      </c>
      <c r="U329" s="95">
        <f>IF(Table33[[#This Row],[Category]]="Cookie Debt",Table33[[#This Row],[Account Deposit Amount]]-Table33[[#This Row],[Account Withdrawl Amount]], )</f>
        <v>0</v>
      </c>
      <c r="V329" s="95">
        <f>IF(Table33[[#This Row],[Category]]="Other Expense",Table33[[#This Row],[Account Deposit Amount]]-Table33[[#This Row],[Account Withdrawl Amount]], )</f>
        <v>0</v>
      </c>
    </row>
    <row r="330" spans="1:22">
      <c r="A330" s="70"/>
      <c r="B330" s="64"/>
      <c r="C330" s="69"/>
      <c r="D330" s="111"/>
      <c r="E330" s="112"/>
      <c r="F330" s="113"/>
      <c r="G330" s="95">
        <f>$G$329+$E$330-$F$330</f>
        <v>0</v>
      </c>
      <c r="H330" s="70"/>
      <c r="I330" s="95">
        <f>IF(Table33[[#This Row],[Category]]="Fall Product",Table33[[#This Row],[Account Deposit Amount]]-Table33[[#This Row],[Account Withdrawl Amount]], )</f>
        <v>0</v>
      </c>
      <c r="J330" s="95">
        <f>IF(Table33[[#This Row],[Category]]="Cookies",Table33[[#This Row],[Account Deposit Amount]]-Table33[[#This Row],[Account Withdrawl Amount]], )</f>
        <v>0</v>
      </c>
      <c r="K330" s="95">
        <f>IF(Table33[[#This Row],[Category]]="Additional Money Earning Activities",Table33[[#This Row],[Account Deposit Amount]]-Table33[[#This Row],[Account Withdrawl Amount]], )</f>
        <v>0</v>
      </c>
      <c r="L330" s="95">
        <f>IF(Table33[[#This Row],[Category]]="Sponsorships",Table33[[#This Row],[Account Deposit Amount]]-Table33[[#This Row],[Account Withdrawl Amount]], )</f>
        <v>0</v>
      </c>
      <c r="M330" s="95">
        <f>IF(Table33[[#This Row],[Category]]="Troop Dues",Table33[[#This Row],[Account Deposit Amount]]-Table33[[#This Row],[Account Withdrawl Amount]], )</f>
        <v>0</v>
      </c>
      <c r="N330" s="95">
        <f>IF(Table33[[#This Row],[Category]]="Other Income",Table33[[#This Row],[Account Deposit Amount]]-Table33[[#This Row],[Account Withdrawl Amount]], )</f>
        <v>0</v>
      </c>
      <c r="O330" s="95">
        <f>IF(Table33[[#This Row],[Category]]="Registration",Table33[[#This Row],[Account Deposit Amount]]-Table33[[#This Row],[Account Withdrawl Amount]], )</f>
        <v>0</v>
      </c>
      <c r="P330" s="95">
        <f>IF(Table33[[#This Row],[Category]]="Insignia",Table33[[#This Row],[Account Deposit Amount]]-Table33[[#This Row],[Account Withdrawl Amount]], )</f>
        <v>0</v>
      </c>
      <c r="Q330" s="95">
        <f>IF(Table33[[#This Row],[Category]]="Activities/Program",Table33[[#This Row],[Account Deposit Amount]]-Table33[[#This Row],[Account Withdrawl Amount]], )</f>
        <v>0</v>
      </c>
      <c r="R330" s="95">
        <f>IF(Table33[[#This Row],[Category]]="Travel",Table33[[#This Row],[Account Deposit Amount]]-Table33[[#This Row],[Account Withdrawl Amount]], )</f>
        <v>0</v>
      </c>
      <c r="S330" s="95">
        <f>IF(Table33[[#This Row],[Category]]="Parties Food &amp; Beverages",Table33[[#This Row],[Account Deposit Amount]]-Table33[[#This Row],[Account Withdrawl Amount]], )</f>
        <v>0</v>
      </c>
      <c r="T330" s="95">
        <f>IF(Table33[[#This Row],[Category]]="Service Projects Donation",Table33[[#This Row],[Account Deposit Amount]]-Table33[[#This Row],[Account Withdrawl Amount]], )</f>
        <v>0</v>
      </c>
      <c r="U330" s="95">
        <f>IF(Table33[[#This Row],[Category]]="Cookie Debt",Table33[[#This Row],[Account Deposit Amount]]-Table33[[#This Row],[Account Withdrawl Amount]], )</f>
        <v>0</v>
      </c>
      <c r="V330" s="95">
        <f>IF(Table33[[#This Row],[Category]]="Other Expense",Table33[[#This Row],[Account Deposit Amount]]-Table33[[#This Row],[Account Withdrawl Amount]], )</f>
        <v>0</v>
      </c>
    </row>
    <row r="331" spans="1:22">
      <c r="A331" s="70"/>
      <c r="B331" s="64"/>
      <c r="C331" s="69"/>
      <c r="D331" s="111"/>
      <c r="E331" s="112"/>
      <c r="F331" s="113"/>
      <c r="G331" s="95">
        <f>$G$330+$E$331-$F$331</f>
        <v>0</v>
      </c>
      <c r="H331" s="70"/>
      <c r="I331" s="95">
        <f>IF(Table33[[#This Row],[Category]]="Fall Product",Table33[[#This Row],[Account Deposit Amount]]-Table33[[#This Row],[Account Withdrawl Amount]], )</f>
        <v>0</v>
      </c>
      <c r="J331" s="95">
        <f>IF(Table33[[#This Row],[Category]]="Cookies",Table33[[#This Row],[Account Deposit Amount]]-Table33[[#This Row],[Account Withdrawl Amount]], )</f>
        <v>0</v>
      </c>
      <c r="K331" s="95">
        <f>IF(Table33[[#This Row],[Category]]="Additional Money Earning Activities",Table33[[#This Row],[Account Deposit Amount]]-Table33[[#This Row],[Account Withdrawl Amount]], )</f>
        <v>0</v>
      </c>
      <c r="L331" s="95">
        <f>IF(Table33[[#This Row],[Category]]="Sponsorships",Table33[[#This Row],[Account Deposit Amount]]-Table33[[#This Row],[Account Withdrawl Amount]], )</f>
        <v>0</v>
      </c>
      <c r="M331" s="95">
        <f>IF(Table33[[#This Row],[Category]]="Troop Dues",Table33[[#This Row],[Account Deposit Amount]]-Table33[[#This Row],[Account Withdrawl Amount]], )</f>
        <v>0</v>
      </c>
      <c r="N331" s="95">
        <f>IF(Table33[[#This Row],[Category]]="Other Income",Table33[[#This Row],[Account Deposit Amount]]-Table33[[#This Row],[Account Withdrawl Amount]], )</f>
        <v>0</v>
      </c>
      <c r="O331" s="95">
        <f>IF(Table33[[#This Row],[Category]]="Registration",Table33[[#This Row],[Account Deposit Amount]]-Table33[[#This Row],[Account Withdrawl Amount]], )</f>
        <v>0</v>
      </c>
      <c r="P331" s="95">
        <f>IF(Table33[[#This Row],[Category]]="Insignia",Table33[[#This Row],[Account Deposit Amount]]-Table33[[#This Row],[Account Withdrawl Amount]], )</f>
        <v>0</v>
      </c>
      <c r="Q331" s="95">
        <f>IF(Table33[[#This Row],[Category]]="Activities/Program",Table33[[#This Row],[Account Deposit Amount]]-Table33[[#This Row],[Account Withdrawl Amount]], )</f>
        <v>0</v>
      </c>
      <c r="R331" s="95">
        <f>IF(Table33[[#This Row],[Category]]="Travel",Table33[[#This Row],[Account Deposit Amount]]-Table33[[#This Row],[Account Withdrawl Amount]], )</f>
        <v>0</v>
      </c>
      <c r="S331" s="95">
        <f>IF(Table33[[#This Row],[Category]]="Parties Food &amp; Beverages",Table33[[#This Row],[Account Deposit Amount]]-Table33[[#This Row],[Account Withdrawl Amount]], )</f>
        <v>0</v>
      </c>
      <c r="T331" s="95">
        <f>IF(Table33[[#This Row],[Category]]="Service Projects Donation",Table33[[#This Row],[Account Deposit Amount]]-Table33[[#This Row],[Account Withdrawl Amount]], )</f>
        <v>0</v>
      </c>
      <c r="U331" s="95">
        <f>IF(Table33[[#This Row],[Category]]="Cookie Debt",Table33[[#This Row],[Account Deposit Amount]]-Table33[[#This Row],[Account Withdrawl Amount]], )</f>
        <v>0</v>
      </c>
      <c r="V331" s="95">
        <f>IF(Table33[[#This Row],[Category]]="Other Expense",Table33[[#This Row],[Account Deposit Amount]]-Table33[[#This Row],[Account Withdrawl Amount]], )</f>
        <v>0</v>
      </c>
    </row>
    <row r="332" spans="1:22">
      <c r="A332" s="70"/>
      <c r="B332" s="64"/>
      <c r="C332" s="69"/>
      <c r="D332" s="111"/>
      <c r="E332" s="112"/>
      <c r="F332" s="113"/>
      <c r="G332" s="95">
        <f>$G$331+$E$332-$F$332</f>
        <v>0</v>
      </c>
      <c r="H332" s="70"/>
      <c r="I332" s="95">
        <f>IF(Table33[[#This Row],[Category]]="Fall Product",Table33[[#This Row],[Account Deposit Amount]]-Table33[[#This Row],[Account Withdrawl Amount]], )</f>
        <v>0</v>
      </c>
      <c r="J332" s="95">
        <f>IF(Table33[[#This Row],[Category]]="Cookies",Table33[[#This Row],[Account Deposit Amount]]-Table33[[#This Row],[Account Withdrawl Amount]], )</f>
        <v>0</v>
      </c>
      <c r="K332" s="95">
        <f>IF(Table33[[#This Row],[Category]]="Additional Money Earning Activities",Table33[[#This Row],[Account Deposit Amount]]-Table33[[#This Row],[Account Withdrawl Amount]], )</f>
        <v>0</v>
      </c>
      <c r="L332" s="95">
        <f>IF(Table33[[#This Row],[Category]]="Sponsorships",Table33[[#This Row],[Account Deposit Amount]]-Table33[[#This Row],[Account Withdrawl Amount]], )</f>
        <v>0</v>
      </c>
      <c r="M332" s="95">
        <f>IF(Table33[[#This Row],[Category]]="Troop Dues",Table33[[#This Row],[Account Deposit Amount]]-Table33[[#This Row],[Account Withdrawl Amount]], )</f>
        <v>0</v>
      </c>
      <c r="N332" s="95">
        <f>IF(Table33[[#This Row],[Category]]="Other Income",Table33[[#This Row],[Account Deposit Amount]]-Table33[[#This Row],[Account Withdrawl Amount]], )</f>
        <v>0</v>
      </c>
      <c r="O332" s="95">
        <f>IF(Table33[[#This Row],[Category]]="Registration",Table33[[#This Row],[Account Deposit Amount]]-Table33[[#This Row],[Account Withdrawl Amount]], )</f>
        <v>0</v>
      </c>
      <c r="P332" s="95">
        <f>IF(Table33[[#This Row],[Category]]="Insignia",Table33[[#This Row],[Account Deposit Amount]]-Table33[[#This Row],[Account Withdrawl Amount]], )</f>
        <v>0</v>
      </c>
      <c r="Q332" s="95">
        <f>IF(Table33[[#This Row],[Category]]="Activities/Program",Table33[[#This Row],[Account Deposit Amount]]-Table33[[#This Row],[Account Withdrawl Amount]], )</f>
        <v>0</v>
      </c>
      <c r="R332" s="95">
        <f>IF(Table33[[#This Row],[Category]]="Travel",Table33[[#This Row],[Account Deposit Amount]]-Table33[[#This Row],[Account Withdrawl Amount]], )</f>
        <v>0</v>
      </c>
      <c r="S332" s="95">
        <f>IF(Table33[[#This Row],[Category]]="Parties Food &amp; Beverages",Table33[[#This Row],[Account Deposit Amount]]-Table33[[#This Row],[Account Withdrawl Amount]], )</f>
        <v>0</v>
      </c>
      <c r="T332" s="95">
        <f>IF(Table33[[#This Row],[Category]]="Service Projects Donation",Table33[[#This Row],[Account Deposit Amount]]-Table33[[#This Row],[Account Withdrawl Amount]], )</f>
        <v>0</v>
      </c>
      <c r="U332" s="95">
        <f>IF(Table33[[#This Row],[Category]]="Cookie Debt",Table33[[#This Row],[Account Deposit Amount]]-Table33[[#This Row],[Account Withdrawl Amount]], )</f>
        <v>0</v>
      </c>
      <c r="V332" s="95">
        <f>IF(Table33[[#This Row],[Category]]="Other Expense",Table33[[#This Row],[Account Deposit Amount]]-Table33[[#This Row],[Account Withdrawl Amount]], )</f>
        <v>0</v>
      </c>
    </row>
    <row r="333" spans="1:22">
      <c r="A333" s="70"/>
      <c r="B333" s="64"/>
      <c r="C333" s="69"/>
      <c r="D333" s="111"/>
      <c r="E333" s="112"/>
      <c r="F333" s="113"/>
      <c r="G333" s="95">
        <f>$G$332+$E$333-$F$333</f>
        <v>0</v>
      </c>
      <c r="H333" s="70"/>
      <c r="I333" s="95">
        <f>IF(Table33[[#This Row],[Category]]="Fall Product",Table33[[#This Row],[Account Deposit Amount]]-Table33[[#This Row],[Account Withdrawl Amount]], )</f>
        <v>0</v>
      </c>
      <c r="J333" s="95">
        <f>IF(Table33[[#This Row],[Category]]="Cookies",Table33[[#This Row],[Account Deposit Amount]]-Table33[[#This Row],[Account Withdrawl Amount]], )</f>
        <v>0</v>
      </c>
      <c r="K333" s="95">
        <f>IF(Table33[[#This Row],[Category]]="Additional Money Earning Activities",Table33[[#This Row],[Account Deposit Amount]]-Table33[[#This Row],[Account Withdrawl Amount]], )</f>
        <v>0</v>
      </c>
      <c r="L333" s="95">
        <f>IF(Table33[[#This Row],[Category]]="Sponsorships",Table33[[#This Row],[Account Deposit Amount]]-Table33[[#This Row],[Account Withdrawl Amount]], )</f>
        <v>0</v>
      </c>
      <c r="M333" s="95">
        <f>IF(Table33[[#This Row],[Category]]="Troop Dues",Table33[[#This Row],[Account Deposit Amount]]-Table33[[#This Row],[Account Withdrawl Amount]], )</f>
        <v>0</v>
      </c>
      <c r="N333" s="95">
        <f>IF(Table33[[#This Row],[Category]]="Other Income",Table33[[#This Row],[Account Deposit Amount]]-Table33[[#This Row],[Account Withdrawl Amount]], )</f>
        <v>0</v>
      </c>
      <c r="O333" s="95">
        <f>IF(Table33[[#This Row],[Category]]="Registration",Table33[[#This Row],[Account Deposit Amount]]-Table33[[#This Row],[Account Withdrawl Amount]], )</f>
        <v>0</v>
      </c>
      <c r="P333" s="95">
        <f>IF(Table33[[#This Row],[Category]]="Insignia",Table33[[#This Row],[Account Deposit Amount]]-Table33[[#This Row],[Account Withdrawl Amount]], )</f>
        <v>0</v>
      </c>
      <c r="Q333" s="95">
        <f>IF(Table33[[#This Row],[Category]]="Activities/Program",Table33[[#This Row],[Account Deposit Amount]]-Table33[[#This Row],[Account Withdrawl Amount]], )</f>
        <v>0</v>
      </c>
      <c r="R333" s="95">
        <f>IF(Table33[[#This Row],[Category]]="Travel",Table33[[#This Row],[Account Deposit Amount]]-Table33[[#This Row],[Account Withdrawl Amount]], )</f>
        <v>0</v>
      </c>
      <c r="S333" s="95">
        <f>IF(Table33[[#This Row],[Category]]="Parties Food &amp; Beverages",Table33[[#This Row],[Account Deposit Amount]]-Table33[[#This Row],[Account Withdrawl Amount]], )</f>
        <v>0</v>
      </c>
      <c r="T333" s="95">
        <f>IF(Table33[[#This Row],[Category]]="Service Projects Donation",Table33[[#This Row],[Account Deposit Amount]]-Table33[[#This Row],[Account Withdrawl Amount]], )</f>
        <v>0</v>
      </c>
      <c r="U333" s="95">
        <f>IF(Table33[[#This Row],[Category]]="Cookie Debt",Table33[[#This Row],[Account Deposit Amount]]-Table33[[#This Row],[Account Withdrawl Amount]], )</f>
        <v>0</v>
      </c>
      <c r="V333" s="95">
        <f>IF(Table33[[#This Row],[Category]]="Other Expense",Table33[[#This Row],[Account Deposit Amount]]-Table33[[#This Row],[Account Withdrawl Amount]], )</f>
        <v>0</v>
      </c>
    </row>
    <row r="334" spans="1:22">
      <c r="A334" s="70"/>
      <c r="B334" s="64"/>
      <c r="C334" s="69"/>
      <c r="D334" s="111"/>
      <c r="E334" s="112"/>
      <c r="F334" s="113"/>
      <c r="G334" s="95">
        <f>$G$333+$E$334-$F$334</f>
        <v>0</v>
      </c>
      <c r="H334" s="70"/>
      <c r="I334" s="95">
        <f>IF(Table33[[#This Row],[Category]]="Fall Product",Table33[[#This Row],[Account Deposit Amount]]-Table33[[#This Row],[Account Withdrawl Amount]], )</f>
        <v>0</v>
      </c>
      <c r="J334" s="95">
        <f>IF(Table33[[#This Row],[Category]]="Cookies",Table33[[#This Row],[Account Deposit Amount]]-Table33[[#This Row],[Account Withdrawl Amount]], )</f>
        <v>0</v>
      </c>
      <c r="K334" s="95">
        <f>IF(Table33[[#This Row],[Category]]="Additional Money Earning Activities",Table33[[#This Row],[Account Deposit Amount]]-Table33[[#This Row],[Account Withdrawl Amount]], )</f>
        <v>0</v>
      </c>
      <c r="L334" s="95">
        <f>IF(Table33[[#This Row],[Category]]="Sponsorships",Table33[[#This Row],[Account Deposit Amount]]-Table33[[#This Row],[Account Withdrawl Amount]], )</f>
        <v>0</v>
      </c>
      <c r="M334" s="95">
        <f>IF(Table33[[#This Row],[Category]]="Troop Dues",Table33[[#This Row],[Account Deposit Amount]]-Table33[[#This Row],[Account Withdrawl Amount]], )</f>
        <v>0</v>
      </c>
      <c r="N334" s="95">
        <f>IF(Table33[[#This Row],[Category]]="Other Income",Table33[[#This Row],[Account Deposit Amount]]-Table33[[#This Row],[Account Withdrawl Amount]], )</f>
        <v>0</v>
      </c>
      <c r="O334" s="95">
        <f>IF(Table33[[#This Row],[Category]]="Registration",Table33[[#This Row],[Account Deposit Amount]]-Table33[[#This Row],[Account Withdrawl Amount]], )</f>
        <v>0</v>
      </c>
      <c r="P334" s="95">
        <f>IF(Table33[[#This Row],[Category]]="Insignia",Table33[[#This Row],[Account Deposit Amount]]-Table33[[#This Row],[Account Withdrawl Amount]], )</f>
        <v>0</v>
      </c>
      <c r="Q334" s="95">
        <f>IF(Table33[[#This Row],[Category]]="Activities/Program",Table33[[#This Row],[Account Deposit Amount]]-Table33[[#This Row],[Account Withdrawl Amount]], )</f>
        <v>0</v>
      </c>
      <c r="R334" s="95">
        <f>IF(Table33[[#This Row],[Category]]="Travel",Table33[[#This Row],[Account Deposit Amount]]-Table33[[#This Row],[Account Withdrawl Amount]], )</f>
        <v>0</v>
      </c>
      <c r="S334" s="95">
        <f>IF(Table33[[#This Row],[Category]]="Parties Food &amp; Beverages",Table33[[#This Row],[Account Deposit Amount]]-Table33[[#This Row],[Account Withdrawl Amount]], )</f>
        <v>0</v>
      </c>
      <c r="T334" s="95">
        <f>IF(Table33[[#This Row],[Category]]="Service Projects Donation",Table33[[#This Row],[Account Deposit Amount]]-Table33[[#This Row],[Account Withdrawl Amount]], )</f>
        <v>0</v>
      </c>
      <c r="U334" s="95">
        <f>IF(Table33[[#This Row],[Category]]="Cookie Debt",Table33[[#This Row],[Account Deposit Amount]]-Table33[[#This Row],[Account Withdrawl Amount]], )</f>
        <v>0</v>
      </c>
      <c r="V334" s="95">
        <f>IF(Table33[[#This Row],[Category]]="Other Expense",Table33[[#This Row],[Account Deposit Amount]]-Table33[[#This Row],[Account Withdrawl Amount]], )</f>
        <v>0</v>
      </c>
    </row>
    <row r="335" spans="1:22">
      <c r="A335" s="70"/>
      <c r="B335" s="64"/>
      <c r="C335" s="69"/>
      <c r="D335" s="111"/>
      <c r="E335" s="112"/>
      <c r="F335" s="113"/>
      <c r="G335" s="95">
        <f>$G$334+$E$335-$F$335</f>
        <v>0</v>
      </c>
      <c r="H335" s="70"/>
      <c r="I335" s="95">
        <f>IF(Table33[[#This Row],[Category]]="Fall Product",Table33[[#This Row],[Account Deposit Amount]]-Table33[[#This Row],[Account Withdrawl Amount]], )</f>
        <v>0</v>
      </c>
      <c r="J335" s="95">
        <f>IF(Table33[[#This Row],[Category]]="Cookies",Table33[[#This Row],[Account Deposit Amount]]-Table33[[#This Row],[Account Withdrawl Amount]], )</f>
        <v>0</v>
      </c>
      <c r="K335" s="95">
        <f>IF(Table33[[#This Row],[Category]]="Additional Money Earning Activities",Table33[[#This Row],[Account Deposit Amount]]-Table33[[#This Row],[Account Withdrawl Amount]], )</f>
        <v>0</v>
      </c>
      <c r="L335" s="95">
        <f>IF(Table33[[#This Row],[Category]]="Sponsorships",Table33[[#This Row],[Account Deposit Amount]]-Table33[[#This Row],[Account Withdrawl Amount]], )</f>
        <v>0</v>
      </c>
      <c r="M335" s="95">
        <f>IF(Table33[[#This Row],[Category]]="Troop Dues",Table33[[#This Row],[Account Deposit Amount]]-Table33[[#This Row],[Account Withdrawl Amount]], )</f>
        <v>0</v>
      </c>
      <c r="N335" s="95">
        <f>IF(Table33[[#This Row],[Category]]="Other Income",Table33[[#This Row],[Account Deposit Amount]]-Table33[[#This Row],[Account Withdrawl Amount]], )</f>
        <v>0</v>
      </c>
      <c r="O335" s="95">
        <f>IF(Table33[[#This Row],[Category]]="Registration",Table33[[#This Row],[Account Deposit Amount]]-Table33[[#This Row],[Account Withdrawl Amount]], )</f>
        <v>0</v>
      </c>
      <c r="P335" s="95">
        <f>IF(Table33[[#This Row],[Category]]="Insignia",Table33[[#This Row],[Account Deposit Amount]]-Table33[[#This Row],[Account Withdrawl Amount]], )</f>
        <v>0</v>
      </c>
      <c r="Q335" s="95">
        <f>IF(Table33[[#This Row],[Category]]="Activities/Program",Table33[[#This Row],[Account Deposit Amount]]-Table33[[#This Row],[Account Withdrawl Amount]], )</f>
        <v>0</v>
      </c>
      <c r="R335" s="95">
        <f>IF(Table33[[#This Row],[Category]]="Travel",Table33[[#This Row],[Account Deposit Amount]]-Table33[[#This Row],[Account Withdrawl Amount]], )</f>
        <v>0</v>
      </c>
      <c r="S335" s="95">
        <f>IF(Table33[[#This Row],[Category]]="Parties Food &amp; Beverages",Table33[[#This Row],[Account Deposit Amount]]-Table33[[#This Row],[Account Withdrawl Amount]], )</f>
        <v>0</v>
      </c>
      <c r="T335" s="95">
        <f>IF(Table33[[#This Row],[Category]]="Service Projects Donation",Table33[[#This Row],[Account Deposit Amount]]-Table33[[#This Row],[Account Withdrawl Amount]], )</f>
        <v>0</v>
      </c>
      <c r="U335" s="95">
        <f>IF(Table33[[#This Row],[Category]]="Cookie Debt",Table33[[#This Row],[Account Deposit Amount]]-Table33[[#This Row],[Account Withdrawl Amount]], )</f>
        <v>0</v>
      </c>
      <c r="V335" s="95">
        <f>IF(Table33[[#This Row],[Category]]="Other Expense",Table33[[#This Row],[Account Deposit Amount]]-Table33[[#This Row],[Account Withdrawl Amount]], )</f>
        <v>0</v>
      </c>
    </row>
    <row r="336" spans="1:22">
      <c r="A336" s="70"/>
      <c r="B336" s="64"/>
      <c r="C336" s="69"/>
      <c r="D336" s="111"/>
      <c r="E336" s="112"/>
      <c r="F336" s="113"/>
      <c r="G336" s="95">
        <f>$G$335+$E$336-$F$336</f>
        <v>0</v>
      </c>
      <c r="H336" s="70"/>
      <c r="I336" s="95">
        <f>IF(Table33[[#This Row],[Category]]="Fall Product",Table33[[#This Row],[Account Deposit Amount]]-Table33[[#This Row],[Account Withdrawl Amount]], )</f>
        <v>0</v>
      </c>
      <c r="J336" s="95">
        <f>IF(Table33[[#This Row],[Category]]="Cookies",Table33[[#This Row],[Account Deposit Amount]]-Table33[[#This Row],[Account Withdrawl Amount]], )</f>
        <v>0</v>
      </c>
      <c r="K336" s="95">
        <f>IF(Table33[[#This Row],[Category]]="Additional Money Earning Activities",Table33[[#This Row],[Account Deposit Amount]]-Table33[[#This Row],[Account Withdrawl Amount]], )</f>
        <v>0</v>
      </c>
      <c r="L336" s="95">
        <f>IF(Table33[[#This Row],[Category]]="Sponsorships",Table33[[#This Row],[Account Deposit Amount]]-Table33[[#This Row],[Account Withdrawl Amount]], )</f>
        <v>0</v>
      </c>
      <c r="M336" s="95">
        <f>IF(Table33[[#This Row],[Category]]="Troop Dues",Table33[[#This Row],[Account Deposit Amount]]-Table33[[#This Row],[Account Withdrawl Amount]], )</f>
        <v>0</v>
      </c>
      <c r="N336" s="95">
        <f>IF(Table33[[#This Row],[Category]]="Other Income",Table33[[#This Row],[Account Deposit Amount]]-Table33[[#This Row],[Account Withdrawl Amount]], )</f>
        <v>0</v>
      </c>
      <c r="O336" s="95">
        <f>IF(Table33[[#This Row],[Category]]="Registration",Table33[[#This Row],[Account Deposit Amount]]-Table33[[#This Row],[Account Withdrawl Amount]], )</f>
        <v>0</v>
      </c>
      <c r="P336" s="95">
        <f>IF(Table33[[#This Row],[Category]]="Insignia",Table33[[#This Row],[Account Deposit Amount]]-Table33[[#This Row],[Account Withdrawl Amount]], )</f>
        <v>0</v>
      </c>
      <c r="Q336" s="95">
        <f>IF(Table33[[#This Row],[Category]]="Activities/Program",Table33[[#This Row],[Account Deposit Amount]]-Table33[[#This Row],[Account Withdrawl Amount]], )</f>
        <v>0</v>
      </c>
      <c r="R336" s="95">
        <f>IF(Table33[[#This Row],[Category]]="Travel",Table33[[#This Row],[Account Deposit Amount]]-Table33[[#This Row],[Account Withdrawl Amount]], )</f>
        <v>0</v>
      </c>
      <c r="S336" s="95">
        <f>IF(Table33[[#This Row],[Category]]="Parties Food &amp; Beverages",Table33[[#This Row],[Account Deposit Amount]]-Table33[[#This Row],[Account Withdrawl Amount]], )</f>
        <v>0</v>
      </c>
      <c r="T336" s="95">
        <f>IF(Table33[[#This Row],[Category]]="Service Projects Donation",Table33[[#This Row],[Account Deposit Amount]]-Table33[[#This Row],[Account Withdrawl Amount]], )</f>
        <v>0</v>
      </c>
      <c r="U336" s="95">
        <f>IF(Table33[[#This Row],[Category]]="Cookie Debt",Table33[[#This Row],[Account Deposit Amount]]-Table33[[#This Row],[Account Withdrawl Amount]], )</f>
        <v>0</v>
      </c>
      <c r="V336" s="95">
        <f>IF(Table33[[#This Row],[Category]]="Other Expense",Table33[[#This Row],[Account Deposit Amount]]-Table33[[#This Row],[Account Withdrawl Amount]], )</f>
        <v>0</v>
      </c>
    </row>
    <row r="337" spans="1:22">
      <c r="A337" s="70"/>
      <c r="B337" s="64"/>
      <c r="C337" s="69"/>
      <c r="D337" s="111"/>
      <c r="E337" s="112"/>
      <c r="F337" s="113"/>
      <c r="G337" s="95">
        <f>$G$336+$E$337-$F$337</f>
        <v>0</v>
      </c>
      <c r="H337" s="70"/>
      <c r="I337" s="95">
        <f>IF(Table33[[#This Row],[Category]]="Fall Product",Table33[[#This Row],[Account Deposit Amount]]-Table33[[#This Row],[Account Withdrawl Amount]], )</f>
        <v>0</v>
      </c>
      <c r="J337" s="95">
        <f>IF(Table33[[#This Row],[Category]]="Cookies",Table33[[#This Row],[Account Deposit Amount]]-Table33[[#This Row],[Account Withdrawl Amount]], )</f>
        <v>0</v>
      </c>
      <c r="K337" s="95">
        <f>IF(Table33[[#This Row],[Category]]="Additional Money Earning Activities",Table33[[#This Row],[Account Deposit Amount]]-Table33[[#This Row],[Account Withdrawl Amount]], )</f>
        <v>0</v>
      </c>
      <c r="L337" s="95">
        <f>IF(Table33[[#This Row],[Category]]="Sponsorships",Table33[[#This Row],[Account Deposit Amount]]-Table33[[#This Row],[Account Withdrawl Amount]], )</f>
        <v>0</v>
      </c>
      <c r="M337" s="95">
        <f>IF(Table33[[#This Row],[Category]]="Troop Dues",Table33[[#This Row],[Account Deposit Amount]]-Table33[[#This Row],[Account Withdrawl Amount]], )</f>
        <v>0</v>
      </c>
      <c r="N337" s="95">
        <f>IF(Table33[[#This Row],[Category]]="Other Income",Table33[[#This Row],[Account Deposit Amount]]-Table33[[#This Row],[Account Withdrawl Amount]], )</f>
        <v>0</v>
      </c>
      <c r="O337" s="95">
        <f>IF(Table33[[#This Row],[Category]]="Registration",Table33[[#This Row],[Account Deposit Amount]]-Table33[[#This Row],[Account Withdrawl Amount]], )</f>
        <v>0</v>
      </c>
      <c r="P337" s="95">
        <f>IF(Table33[[#This Row],[Category]]="Insignia",Table33[[#This Row],[Account Deposit Amount]]-Table33[[#This Row],[Account Withdrawl Amount]], )</f>
        <v>0</v>
      </c>
      <c r="Q337" s="95">
        <f>IF(Table33[[#This Row],[Category]]="Activities/Program",Table33[[#This Row],[Account Deposit Amount]]-Table33[[#This Row],[Account Withdrawl Amount]], )</f>
        <v>0</v>
      </c>
      <c r="R337" s="95">
        <f>IF(Table33[[#This Row],[Category]]="Travel",Table33[[#This Row],[Account Deposit Amount]]-Table33[[#This Row],[Account Withdrawl Amount]], )</f>
        <v>0</v>
      </c>
      <c r="S337" s="95">
        <f>IF(Table33[[#This Row],[Category]]="Parties Food &amp; Beverages",Table33[[#This Row],[Account Deposit Amount]]-Table33[[#This Row],[Account Withdrawl Amount]], )</f>
        <v>0</v>
      </c>
      <c r="T337" s="95">
        <f>IF(Table33[[#This Row],[Category]]="Service Projects Donation",Table33[[#This Row],[Account Deposit Amount]]-Table33[[#This Row],[Account Withdrawl Amount]], )</f>
        <v>0</v>
      </c>
      <c r="U337" s="95">
        <f>IF(Table33[[#This Row],[Category]]="Cookie Debt",Table33[[#This Row],[Account Deposit Amount]]-Table33[[#This Row],[Account Withdrawl Amount]], )</f>
        <v>0</v>
      </c>
      <c r="V337" s="95">
        <f>IF(Table33[[#This Row],[Category]]="Other Expense",Table33[[#This Row],[Account Deposit Amount]]-Table33[[#This Row],[Account Withdrawl Amount]], )</f>
        <v>0</v>
      </c>
    </row>
    <row r="338" spans="1:22">
      <c r="A338" s="70"/>
      <c r="B338" s="64"/>
      <c r="C338" s="69"/>
      <c r="D338" s="111"/>
      <c r="E338" s="112"/>
      <c r="F338" s="113"/>
      <c r="G338" s="95">
        <f>$G$337+$E$338-$F$338</f>
        <v>0</v>
      </c>
      <c r="H338" s="70"/>
      <c r="I338" s="95">
        <f>IF(Table33[[#This Row],[Category]]="Fall Product",Table33[[#This Row],[Account Deposit Amount]]-Table33[[#This Row],[Account Withdrawl Amount]], )</f>
        <v>0</v>
      </c>
      <c r="J338" s="95">
        <f>IF(Table33[[#This Row],[Category]]="Cookies",Table33[[#This Row],[Account Deposit Amount]]-Table33[[#This Row],[Account Withdrawl Amount]], )</f>
        <v>0</v>
      </c>
      <c r="K338" s="95">
        <f>IF(Table33[[#This Row],[Category]]="Additional Money Earning Activities",Table33[[#This Row],[Account Deposit Amount]]-Table33[[#This Row],[Account Withdrawl Amount]], )</f>
        <v>0</v>
      </c>
      <c r="L338" s="95">
        <f>IF(Table33[[#This Row],[Category]]="Sponsorships",Table33[[#This Row],[Account Deposit Amount]]-Table33[[#This Row],[Account Withdrawl Amount]], )</f>
        <v>0</v>
      </c>
      <c r="M338" s="95">
        <f>IF(Table33[[#This Row],[Category]]="Troop Dues",Table33[[#This Row],[Account Deposit Amount]]-Table33[[#This Row],[Account Withdrawl Amount]], )</f>
        <v>0</v>
      </c>
      <c r="N338" s="95">
        <f>IF(Table33[[#This Row],[Category]]="Other Income",Table33[[#This Row],[Account Deposit Amount]]-Table33[[#This Row],[Account Withdrawl Amount]], )</f>
        <v>0</v>
      </c>
      <c r="O338" s="95">
        <f>IF(Table33[[#This Row],[Category]]="Registration",Table33[[#This Row],[Account Deposit Amount]]-Table33[[#This Row],[Account Withdrawl Amount]], )</f>
        <v>0</v>
      </c>
      <c r="P338" s="95">
        <f>IF(Table33[[#This Row],[Category]]="Insignia",Table33[[#This Row],[Account Deposit Amount]]-Table33[[#This Row],[Account Withdrawl Amount]], )</f>
        <v>0</v>
      </c>
      <c r="Q338" s="95">
        <f>IF(Table33[[#This Row],[Category]]="Activities/Program",Table33[[#This Row],[Account Deposit Amount]]-Table33[[#This Row],[Account Withdrawl Amount]], )</f>
        <v>0</v>
      </c>
      <c r="R338" s="95">
        <f>IF(Table33[[#This Row],[Category]]="Travel",Table33[[#This Row],[Account Deposit Amount]]-Table33[[#This Row],[Account Withdrawl Amount]], )</f>
        <v>0</v>
      </c>
      <c r="S338" s="95">
        <f>IF(Table33[[#This Row],[Category]]="Parties Food &amp; Beverages",Table33[[#This Row],[Account Deposit Amount]]-Table33[[#This Row],[Account Withdrawl Amount]], )</f>
        <v>0</v>
      </c>
      <c r="T338" s="95">
        <f>IF(Table33[[#This Row],[Category]]="Service Projects Donation",Table33[[#This Row],[Account Deposit Amount]]-Table33[[#This Row],[Account Withdrawl Amount]], )</f>
        <v>0</v>
      </c>
      <c r="U338" s="95">
        <f>IF(Table33[[#This Row],[Category]]="Cookie Debt",Table33[[#This Row],[Account Deposit Amount]]-Table33[[#This Row],[Account Withdrawl Amount]], )</f>
        <v>0</v>
      </c>
      <c r="V338" s="95">
        <f>IF(Table33[[#This Row],[Category]]="Other Expense",Table33[[#This Row],[Account Deposit Amount]]-Table33[[#This Row],[Account Withdrawl Amount]], )</f>
        <v>0</v>
      </c>
    </row>
    <row r="339" spans="1:22">
      <c r="A339" s="70"/>
      <c r="B339" s="64"/>
      <c r="C339" s="69"/>
      <c r="D339" s="111"/>
      <c r="E339" s="112"/>
      <c r="F339" s="113"/>
      <c r="G339" s="95">
        <f>$G$338+$E$339-$F$339</f>
        <v>0</v>
      </c>
      <c r="H339" s="70"/>
      <c r="I339" s="95">
        <f>IF(Table33[[#This Row],[Category]]="Fall Product",Table33[[#This Row],[Account Deposit Amount]]-Table33[[#This Row],[Account Withdrawl Amount]], )</f>
        <v>0</v>
      </c>
      <c r="J339" s="95">
        <f>IF(Table33[[#This Row],[Category]]="Cookies",Table33[[#This Row],[Account Deposit Amount]]-Table33[[#This Row],[Account Withdrawl Amount]], )</f>
        <v>0</v>
      </c>
      <c r="K339" s="95">
        <f>IF(Table33[[#This Row],[Category]]="Additional Money Earning Activities",Table33[[#This Row],[Account Deposit Amount]]-Table33[[#This Row],[Account Withdrawl Amount]], )</f>
        <v>0</v>
      </c>
      <c r="L339" s="95">
        <f>IF(Table33[[#This Row],[Category]]="Sponsorships",Table33[[#This Row],[Account Deposit Amount]]-Table33[[#This Row],[Account Withdrawl Amount]], )</f>
        <v>0</v>
      </c>
      <c r="M339" s="95">
        <f>IF(Table33[[#This Row],[Category]]="Troop Dues",Table33[[#This Row],[Account Deposit Amount]]-Table33[[#This Row],[Account Withdrawl Amount]], )</f>
        <v>0</v>
      </c>
      <c r="N339" s="95">
        <f>IF(Table33[[#This Row],[Category]]="Other Income",Table33[[#This Row],[Account Deposit Amount]]-Table33[[#This Row],[Account Withdrawl Amount]], )</f>
        <v>0</v>
      </c>
      <c r="O339" s="95">
        <f>IF(Table33[[#This Row],[Category]]="Registration",Table33[[#This Row],[Account Deposit Amount]]-Table33[[#This Row],[Account Withdrawl Amount]], )</f>
        <v>0</v>
      </c>
      <c r="P339" s="95">
        <f>IF(Table33[[#This Row],[Category]]="Insignia",Table33[[#This Row],[Account Deposit Amount]]-Table33[[#This Row],[Account Withdrawl Amount]], )</f>
        <v>0</v>
      </c>
      <c r="Q339" s="95">
        <f>IF(Table33[[#This Row],[Category]]="Activities/Program",Table33[[#This Row],[Account Deposit Amount]]-Table33[[#This Row],[Account Withdrawl Amount]], )</f>
        <v>0</v>
      </c>
      <c r="R339" s="95">
        <f>IF(Table33[[#This Row],[Category]]="Travel",Table33[[#This Row],[Account Deposit Amount]]-Table33[[#This Row],[Account Withdrawl Amount]], )</f>
        <v>0</v>
      </c>
      <c r="S339" s="95">
        <f>IF(Table33[[#This Row],[Category]]="Parties Food &amp; Beverages",Table33[[#This Row],[Account Deposit Amount]]-Table33[[#This Row],[Account Withdrawl Amount]], )</f>
        <v>0</v>
      </c>
      <c r="T339" s="95">
        <f>IF(Table33[[#This Row],[Category]]="Service Projects Donation",Table33[[#This Row],[Account Deposit Amount]]-Table33[[#This Row],[Account Withdrawl Amount]], )</f>
        <v>0</v>
      </c>
      <c r="U339" s="95">
        <f>IF(Table33[[#This Row],[Category]]="Cookie Debt",Table33[[#This Row],[Account Deposit Amount]]-Table33[[#This Row],[Account Withdrawl Amount]], )</f>
        <v>0</v>
      </c>
      <c r="V339" s="95">
        <f>IF(Table33[[#This Row],[Category]]="Other Expense",Table33[[#This Row],[Account Deposit Amount]]-Table33[[#This Row],[Account Withdrawl Amount]], )</f>
        <v>0</v>
      </c>
    </row>
    <row r="340" spans="1:22">
      <c r="A340" s="70"/>
      <c r="B340" s="64"/>
      <c r="C340" s="69"/>
      <c r="D340" s="111"/>
      <c r="E340" s="112"/>
      <c r="F340" s="113"/>
      <c r="G340" s="95">
        <f>$G$339+$E$340-$F$340</f>
        <v>0</v>
      </c>
      <c r="H340" s="70"/>
      <c r="I340" s="95">
        <f>IF(Table33[[#This Row],[Category]]="Fall Product",Table33[[#This Row],[Account Deposit Amount]]-Table33[[#This Row],[Account Withdrawl Amount]], )</f>
        <v>0</v>
      </c>
      <c r="J340" s="95">
        <f>IF(Table33[[#This Row],[Category]]="Cookies",Table33[[#This Row],[Account Deposit Amount]]-Table33[[#This Row],[Account Withdrawl Amount]], )</f>
        <v>0</v>
      </c>
      <c r="K340" s="95">
        <f>IF(Table33[[#This Row],[Category]]="Additional Money Earning Activities",Table33[[#This Row],[Account Deposit Amount]]-Table33[[#This Row],[Account Withdrawl Amount]], )</f>
        <v>0</v>
      </c>
      <c r="L340" s="95">
        <f>IF(Table33[[#This Row],[Category]]="Sponsorships",Table33[[#This Row],[Account Deposit Amount]]-Table33[[#This Row],[Account Withdrawl Amount]], )</f>
        <v>0</v>
      </c>
      <c r="M340" s="95">
        <f>IF(Table33[[#This Row],[Category]]="Troop Dues",Table33[[#This Row],[Account Deposit Amount]]-Table33[[#This Row],[Account Withdrawl Amount]], )</f>
        <v>0</v>
      </c>
      <c r="N340" s="95">
        <f>IF(Table33[[#This Row],[Category]]="Other Income",Table33[[#This Row],[Account Deposit Amount]]-Table33[[#This Row],[Account Withdrawl Amount]], )</f>
        <v>0</v>
      </c>
      <c r="O340" s="95">
        <f>IF(Table33[[#This Row],[Category]]="Registration",Table33[[#This Row],[Account Deposit Amount]]-Table33[[#This Row],[Account Withdrawl Amount]], )</f>
        <v>0</v>
      </c>
      <c r="P340" s="95">
        <f>IF(Table33[[#This Row],[Category]]="Insignia",Table33[[#This Row],[Account Deposit Amount]]-Table33[[#This Row],[Account Withdrawl Amount]], )</f>
        <v>0</v>
      </c>
      <c r="Q340" s="95">
        <f>IF(Table33[[#This Row],[Category]]="Activities/Program",Table33[[#This Row],[Account Deposit Amount]]-Table33[[#This Row],[Account Withdrawl Amount]], )</f>
        <v>0</v>
      </c>
      <c r="R340" s="95">
        <f>IF(Table33[[#This Row],[Category]]="Travel",Table33[[#This Row],[Account Deposit Amount]]-Table33[[#This Row],[Account Withdrawl Amount]], )</f>
        <v>0</v>
      </c>
      <c r="S340" s="95">
        <f>IF(Table33[[#This Row],[Category]]="Parties Food &amp; Beverages",Table33[[#This Row],[Account Deposit Amount]]-Table33[[#This Row],[Account Withdrawl Amount]], )</f>
        <v>0</v>
      </c>
      <c r="T340" s="95">
        <f>IF(Table33[[#This Row],[Category]]="Service Projects Donation",Table33[[#This Row],[Account Deposit Amount]]-Table33[[#This Row],[Account Withdrawl Amount]], )</f>
        <v>0</v>
      </c>
      <c r="U340" s="95">
        <f>IF(Table33[[#This Row],[Category]]="Cookie Debt",Table33[[#This Row],[Account Deposit Amount]]-Table33[[#This Row],[Account Withdrawl Amount]], )</f>
        <v>0</v>
      </c>
      <c r="V340" s="95">
        <f>IF(Table33[[#This Row],[Category]]="Other Expense",Table33[[#This Row],[Account Deposit Amount]]-Table33[[#This Row],[Account Withdrawl Amount]], )</f>
        <v>0</v>
      </c>
    </row>
    <row r="341" spans="1:22">
      <c r="A341" s="70"/>
      <c r="B341" s="64"/>
      <c r="C341" s="69"/>
      <c r="D341" s="111"/>
      <c r="E341" s="112"/>
      <c r="F341" s="113"/>
      <c r="G341" s="95">
        <f>$G$340+$E$341-$F$341</f>
        <v>0</v>
      </c>
      <c r="H341" s="70"/>
      <c r="I341" s="95">
        <f>IF(Table33[[#This Row],[Category]]="Fall Product",Table33[[#This Row],[Account Deposit Amount]]-Table33[[#This Row],[Account Withdrawl Amount]], )</f>
        <v>0</v>
      </c>
      <c r="J341" s="95">
        <f>IF(Table33[[#This Row],[Category]]="Cookies",Table33[[#This Row],[Account Deposit Amount]]-Table33[[#This Row],[Account Withdrawl Amount]], )</f>
        <v>0</v>
      </c>
      <c r="K341" s="95">
        <f>IF(Table33[[#This Row],[Category]]="Additional Money Earning Activities",Table33[[#This Row],[Account Deposit Amount]]-Table33[[#This Row],[Account Withdrawl Amount]], )</f>
        <v>0</v>
      </c>
      <c r="L341" s="95">
        <f>IF(Table33[[#This Row],[Category]]="Sponsorships",Table33[[#This Row],[Account Deposit Amount]]-Table33[[#This Row],[Account Withdrawl Amount]], )</f>
        <v>0</v>
      </c>
      <c r="M341" s="95">
        <f>IF(Table33[[#This Row],[Category]]="Troop Dues",Table33[[#This Row],[Account Deposit Amount]]-Table33[[#This Row],[Account Withdrawl Amount]], )</f>
        <v>0</v>
      </c>
      <c r="N341" s="95">
        <f>IF(Table33[[#This Row],[Category]]="Other Income",Table33[[#This Row],[Account Deposit Amount]]-Table33[[#This Row],[Account Withdrawl Amount]], )</f>
        <v>0</v>
      </c>
      <c r="O341" s="95">
        <f>IF(Table33[[#This Row],[Category]]="Registration",Table33[[#This Row],[Account Deposit Amount]]-Table33[[#This Row],[Account Withdrawl Amount]], )</f>
        <v>0</v>
      </c>
      <c r="P341" s="95">
        <f>IF(Table33[[#This Row],[Category]]="Insignia",Table33[[#This Row],[Account Deposit Amount]]-Table33[[#This Row],[Account Withdrawl Amount]], )</f>
        <v>0</v>
      </c>
      <c r="Q341" s="95">
        <f>IF(Table33[[#This Row],[Category]]="Activities/Program",Table33[[#This Row],[Account Deposit Amount]]-Table33[[#This Row],[Account Withdrawl Amount]], )</f>
        <v>0</v>
      </c>
      <c r="R341" s="95">
        <f>IF(Table33[[#This Row],[Category]]="Travel",Table33[[#This Row],[Account Deposit Amount]]-Table33[[#This Row],[Account Withdrawl Amount]], )</f>
        <v>0</v>
      </c>
      <c r="S341" s="95">
        <f>IF(Table33[[#This Row],[Category]]="Parties Food &amp; Beverages",Table33[[#This Row],[Account Deposit Amount]]-Table33[[#This Row],[Account Withdrawl Amount]], )</f>
        <v>0</v>
      </c>
      <c r="T341" s="95">
        <f>IF(Table33[[#This Row],[Category]]="Service Projects Donation",Table33[[#This Row],[Account Deposit Amount]]-Table33[[#This Row],[Account Withdrawl Amount]], )</f>
        <v>0</v>
      </c>
      <c r="U341" s="95">
        <f>IF(Table33[[#This Row],[Category]]="Cookie Debt",Table33[[#This Row],[Account Deposit Amount]]-Table33[[#This Row],[Account Withdrawl Amount]], )</f>
        <v>0</v>
      </c>
      <c r="V341" s="95">
        <f>IF(Table33[[#This Row],[Category]]="Other Expense",Table33[[#This Row],[Account Deposit Amount]]-Table33[[#This Row],[Account Withdrawl Amount]], )</f>
        <v>0</v>
      </c>
    </row>
    <row r="342" spans="1:22">
      <c r="A342" s="70"/>
      <c r="B342" s="64"/>
      <c r="C342" s="69"/>
      <c r="D342" s="111"/>
      <c r="E342" s="112"/>
      <c r="F342" s="113"/>
      <c r="G342" s="95">
        <f>$G$341+$E$342-$F$342</f>
        <v>0</v>
      </c>
      <c r="H342" s="70"/>
      <c r="I342" s="95">
        <f>IF(Table33[[#This Row],[Category]]="Fall Product",Table33[[#This Row],[Account Deposit Amount]]-Table33[[#This Row],[Account Withdrawl Amount]], )</f>
        <v>0</v>
      </c>
      <c r="J342" s="95">
        <f>IF(Table33[[#This Row],[Category]]="Cookies",Table33[[#This Row],[Account Deposit Amount]]-Table33[[#This Row],[Account Withdrawl Amount]], )</f>
        <v>0</v>
      </c>
      <c r="K342" s="95">
        <f>IF(Table33[[#This Row],[Category]]="Additional Money Earning Activities",Table33[[#This Row],[Account Deposit Amount]]-Table33[[#This Row],[Account Withdrawl Amount]], )</f>
        <v>0</v>
      </c>
      <c r="L342" s="95">
        <f>IF(Table33[[#This Row],[Category]]="Sponsorships",Table33[[#This Row],[Account Deposit Amount]]-Table33[[#This Row],[Account Withdrawl Amount]], )</f>
        <v>0</v>
      </c>
      <c r="M342" s="95">
        <f>IF(Table33[[#This Row],[Category]]="Troop Dues",Table33[[#This Row],[Account Deposit Amount]]-Table33[[#This Row],[Account Withdrawl Amount]], )</f>
        <v>0</v>
      </c>
      <c r="N342" s="95">
        <f>IF(Table33[[#This Row],[Category]]="Other Income",Table33[[#This Row],[Account Deposit Amount]]-Table33[[#This Row],[Account Withdrawl Amount]], )</f>
        <v>0</v>
      </c>
      <c r="O342" s="95">
        <f>IF(Table33[[#This Row],[Category]]="Registration",Table33[[#This Row],[Account Deposit Amount]]-Table33[[#This Row],[Account Withdrawl Amount]], )</f>
        <v>0</v>
      </c>
      <c r="P342" s="95">
        <f>IF(Table33[[#This Row],[Category]]="Insignia",Table33[[#This Row],[Account Deposit Amount]]-Table33[[#This Row],[Account Withdrawl Amount]], )</f>
        <v>0</v>
      </c>
      <c r="Q342" s="95">
        <f>IF(Table33[[#This Row],[Category]]="Activities/Program",Table33[[#This Row],[Account Deposit Amount]]-Table33[[#This Row],[Account Withdrawl Amount]], )</f>
        <v>0</v>
      </c>
      <c r="R342" s="95">
        <f>IF(Table33[[#This Row],[Category]]="Travel",Table33[[#This Row],[Account Deposit Amount]]-Table33[[#This Row],[Account Withdrawl Amount]], )</f>
        <v>0</v>
      </c>
      <c r="S342" s="95">
        <f>IF(Table33[[#This Row],[Category]]="Parties Food &amp; Beverages",Table33[[#This Row],[Account Deposit Amount]]-Table33[[#This Row],[Account Withdrawl Amount]], )</f>
        <v>0</v>
      </c>
      <c r="T342" s="95">
        <f>IF(Table33[[#This Row],[Category]]="Service Projects Donation",Table33[[#This Row],[Account Deposit Amount]]-Table33[[#This Row],[Account Withdrawl Amount]], )</f>
        <v>0</v>
      </c>
      <c r="U342" s="95">
        <f>IF(Table33[[#This Row],[Category]]="Cookie Debt",Table33[[#This Row],[Account Deposit Amount]]-Table33[[#This Row],[Account Withdrawl Amount]], )</f>
        <v>0</v>
      </c>
      <c r="V342" s="95">
        <f>IF(Table33[[#This Row],[Category]]="Other Expense",Table33[[#This Row],[Account Deposit Amount]]-Table33[[#This Row],[Account Withdrawl Amount]], )</f>
        <v>0</v>
      </c>
    </row>
    <row r="343" spans="1:22">
      <c r="A343" s="70"/>
      <c r="B343" s="64"/>
      <c r="C343" s="69"/>
      <c r="D343" s="111"/>
      <c r="E343" s="112"/>
      <c r="F343" s="113"/>
      <c r="G343" s="95">
        <f>$G$342+$E$343-$F$343</f>
        <v>0</v>
      </c>
      <c r="H343" s="70"/>
      <c r="I343" s="95">
        <f>IF(Table33[[#This Row],[Category]]="Fall Product",Table33[[#This Row],[Account Deposit Amount]]-Table33[[#This Row],[Account Withdrawl Amount]], )</f>
        <v>0</v>
      </c>
      <c r="J343" s="95">
        <f>IF(Table33[[#This Row],[Category]]="Cookies",Table33[[#This Row],[Account Deposit Amount]]-Table33[[#This Row],[Account Withdrawl Amount]], )</f>
        <v>0</v>
      </c>
      <c r="K343" s="95">
        <f>IF(Table33[[#This Row],[Category]]="Additional Money Earning Activities",Table33[[#This Row],[Account Deposit Amount]]-Table33[[#This Row],[Account Withdrawl Amount]], )</f>
        <v>0</v>
      </c>
      <c r="L343" s="95">
        <f>IF(Table33[[#This Row],[Category]]="Sponsorships",Table33[[#This Row],[Account Deposit Amount]]-Table33[[#This Row],[Account Withdrawl Amount]], )</f>
        <v>0</v>
      </c>
      <c r="M343" s="95">
        <f>IF(Table33[[#This Row],[Category]]="Troop Dues",Table33[[#This Row],[Account Deposit Amount]]-Table33[[#This Row],[Account Withdrawl Amount]], )</f>
        <v>0</v>
      </c>
      <c r="N343" s="95">
        <f>IF(Table33[[#This Row],[Category]]="Other Income",Table33[[#This Row],[Account Deposit Amount]]-Table33[[#This Row],[Account Withdrawl Amount]], )</f>
        <v>0</v>
      </c>
      <c r="O343" s="95">
        <f>IF(Table33[[#This Row],[Category]]="Registration",Table33[[#This Row],[Account Deposit Amount]]-Table33[[#This Row],[Account Withdrawl Amount]], )</f>
        <v>0</v>
      </c>
      <c r="P343" s="95">
        <f>IF(Table33[[#This Row],[Category]]="Insignia",Table33[[#This Row],[Account Deposit Amount]]-Table33[[#This Row],[Account Withdrawl Amount]], )</f>
        <v>0</v>
      </c>
      <c r="Q343" s="95">
        <f>IF(Table33[[#This Row],[Category]]="Activities/Program",Table33[[#This Row],[Account Deposit Amount]]-Table33[[#This Row],[Account Withdrawl Amount]], )</f>
        <v>0</v>
      </c>
      <c r="R343" s="95">
        <f>IF(Table33[[#This Row],[Category]]="Travel",Table33[[#This Row],[Account Deposit Amount]]-Table33[[#This Row],[Account Withdrawl Amount]], )</f>
        <v>0</v>
      </c>
      <c r="S343" s="95">
        <f>IF(Table33[[#This Row],[Category]]="Parties Food &amp; Beverages",Table33[[#This Row],[Account Deposit Amount]]-Table33[[#This Row],[Account Withdrawl Amount]], )</f>
        <v>0</v>
      </c>
      <c r="T343" s="95">
        <f>IF(Table33[[#This Row],[Category]]="Service Projects Donation",Table33[[#This Row],[Account Deposit Amount]]-Table33[[#This Row],[Account Withdrawl Amount]], )</f>
        <v>0</v>
      </c>
      <c r="U343" s="95">
        <f>IF(Table33[[#This Row],[Category]]="Cookie Debt",Table33[[#This Row],[Account Deposit Amount]]-Table33[[#This Row],[Account Withdrawl Amount]], )</f>
        <v>0</v>
      </c>
      <c r="V343" s="95">
        <f>IF(Table33[[#This Row],[Category]]="Other Expense",Table33[[#This Row],[Account Deposit Amount]]-Table33[[#This Row],[Account Withdrawl Amount]], )</f>
        <v>0</v>
      </c>
    </row>
    <row r="344" spans="1:22">
      <c r="A344" s="70"/>
      <c r="B344" s="64"/>
      <c r="C344" s="69"/>
      <c r="D344" s="111"/>
      <c r="E344" s="112"/>
      <c r="F344" s="113"/>
      <c r="G344" s="95">
        <f>$G$343+$E$344-$F$344</f>
        <v>0</v>
      </c>
      <c r="H344" s="70"/>
      <c r="I344" s="95">
        <f>IF(Table33[[#This Row],[Category]]="Fall Product",Table33[[#This Row],[Account Deposit Amount]]-Table33[[#This Row],[Account Withdrawl Amount]], )</f>
        <v>0</v>
      </c>
      <c r="J344" s="95">
        <f>IF(Table33[[#This Row],[Category]]="Cookies",Table33[[#This Row],[Account Deposit Amount]]-Table33[[#This Row],[Account Withdrawl Amount]], )</f>
        <v>0</v>
      </c>
      <c r="K344" s="95">
        <f>IF(Table33[[#This Row],[Category]]="Additional Money Earning Activities",Table33[[#This Row],[Account Deposit Amount]]-Table33[[#This Row],[Account Withdrawl Amount]], )</f>
        <v>0</v>
      </c>
      <c r="L344" s="95">
        <f>IF(Table33[[#This Row],[Category]]="Sponsorships",Table33[[#This Row],[Account Deposit Amount]]-Table33[[#This Row],[Account Withdrawl Amount]], )</f>
        <v>0</v>
      </c>
      <c r="M344" s="95">
        <f>IF(Table33[[#This Row],[Category]]="Troop Dues",Table33[[#This Row],[Account Deposit Amount]]-Table33[[#This Row],[Account Withdrawl Amount]], )</f>
        <v>0</v>
      </c>
      <c r="N344" s="95">
        <f>IF(Table33[[#This Row],[Category]]="Other Income",Table33[[#This Row],[Account Deposit Amount]]-Table33[[#This Row],[Account Withdrawl Amount]], )</f>
        <v>0</v>
      </c>
      <c r="O344" s="95">
        <f>IF(Table33[[#This Row],[Category]]="Registration",Table33[[#This Row],[Account Deposit Amount]]-Table33[[#This Row],[Account Withdrawl Amount]], )</f>
        <v>0</v>
      </c>
      <c r="P344" s="95">
        <f>IF(Table33[[#This Row],[Category]]="Insignia",Table33[[#This Row],[Account Deposit Amount]]-Table33[[#This Row],[Account Withdrawl Amount]], )</f>
        <v>0</v>
      </c>
      <c r="Q344" s="95">
        <f>IF(Table33[[#This Row],[Category]]="Activities/Program",Table33[[#This Row],[Account Deposit Amount]]-Table33[[#This Row],[Account Withdrawl Amount]], )</f>
        <v>0</v>
      </c>
      <c r="R344" s="95">
        <f>IF(Table33[[#This Row],[Category]]="Travel",Table33[[#This Row],[Account Deposit Amount]]-Table33[[#This Row],[Account Withdrawl Amount]], )</f>
        <v>0</v>
      </c>
      <c r="S344" s="95">
        <f>IF(Table33[[#This Row],[Category]]="Parties Food &amp; Beverages",Table33[[#This Row],[Account Deposit Amount]]-Table33[[#This Row],[Account Withdrawl Amount]], )</f>
        <v>0</v>
      </c>
      <c r="T344" s="95">
        <f>IF(Table33[[#This Row],[Category]]="Service Projects Donation",Table33[[#This Row],[Account Deposit Amount]]-Table33[[#This Row],[Account Withdrawl Amount]], )</f>
        <v>0</v>
      </c>
      <c r="U344" s="95">
        <f>IF(Table33[[#This Row],[Category]]="Cookie Debt",Table33[[#This Row],[Account Deposit Amount]]-Table33[[#This Row],[Account Withdrawl Amount]], )</f>
        <v>0</v>
      </c>
      <c r="V344" s="95">
        <f>IF(Table33[[#This Row],[Category]]="Other Expense",Table33[[#This Row],[Account Deposit Amount]]-Table33[[#This Row],[Account Withdrawl Amount]], )</f>
        <v>0</v>
      </c>
    </row>
    <row r="345" spans="1:22">
      <c r="A345" s="70"/>
      <c r="B345" s="64"/>
      <c r="C345" s="69"/>
      <c r="D345" s="111"/>
      <c r="E345" s="112"/>
      <c r="F345" s="113"/>
      <c r="G345" s="95">
        <f>$G$344+$E$345-$F$345</f>
        <v>0</v>
      </c>
      <c r="H345" s="70"/>
      <c r="I345" s="95">
        <f>IF(Table33[[#This Row],[Category]]="Fall Product",Table33[[#This Row],[Account Deposit Amount]]-Table33[[#This Row],[Account Withdrawl Amount]], )</f>
        <v>0</v>
      </c>
      <c r="J345" s="95">
        <f>IF(Table33[[#This Row],[Category]]="Cookies",Table33[[#This Row],[Account Deposit Amount]]-Table33[[#This Row],[Account Withdrawl Amount]], )</f>
        <v>0</v>
      </c>
      <c r="K345" s="95">
        <f>IF(Table33[[#This Row],[Category]]="Additional Money Earning Activities",Table33[[#This Row],[Account Deposit Amount]]-Table33[[#This Row],[Account Withdrawl Amount]], )</f>
        <v>0</v>
      </c>
      <c r="L345" s="95">
        <f>IF(Table33[[#This Row],[Category]]="Sponsorships",Table33[[#This Row],[Account Deposit Amount]]-Table33[[#This Row],[Account Withdrawl Amount]], )</f>
        <v>0</v>
      </c>
      <c r="M345" s="95">
        <f>IF(Table33[[#This Row],[Category]]="Troop Dues",Table33[[#This Row],[Account Deposit Amount]]-Table33[[#This Row],[Account Withdrawl Amount]], )</f>
        <v>0</v>
      </c>
      <c r="N345" s="95">
        <f>IF(Table33[[#This Row],[Category]]="Other Income",Table33[[#This Row],[Account Deposit Amount]]-Table33[[#This Row],[Account Withdrawl Amount]], )</f>
        <v>0</v>
      </c>
      <c r="O345" s="95">
        <f>IF(Table33[[#This Row],[Category]]="Registration",Table33[[#This Row],[Account Deposit Amount]]-Table33[[#This Row],[Account Withdrawl Amount]], )</f>
        <v>0</v>
      </c>
      <c r="P345" s="95">
        <f>IF(Table33[[#This Row],[Category]]="Insignia",Table33[[#This Row],[Account Deposit Amount]]-Table33[[#This Row],[Account Withdrawl Amount]], )</f>
        <v>0</v>
      </c>
      <c r="Q345" s="95">
        <f>IF(Table33[[#This Row],[Category]]="Activities/Program",Table33[[#This Row],[Account Deposit Amount]]-Table33[[#This Row],[Account Withdrawl Amount]], )</f>
        <v>0</v>
      </c>
      <c r="R345" s="95">
        <f>IF(Table33[[#This Row],[Category]]="Travel",Table33[[#This Row],[Account Deposit Amount]]-Table33[[#This Row],[Account Withdrawl Amount]], )</f>
        <v>0</v>
      </c>
      <c r="S345" s="95">
        <f>IF(Table33[[#This Row],[Category]]="Parties Food &amp; Beverages",Table33[[#This Row],[Account Deposit Amount]]-Table33[[#This Row],[Account Withdrawl Amount]], )</f>
        <v>0</v>
      </c>
      <c r="T345" s="95">
        <f>IF(Table33[[#This Row],[Category]]="Service Projects Donation",Table33[[#This Row],[Account Deposit Amount]]-Table33[[#This Row],[Account Withdrawl Amount]], )</f>
        <v>0</v>
      </c>
      <c r="U345" s="95">
        <f>IF(Table33[[#This Row],[Category]]="Cookie Debt",Table33[[#This Row],[Account Deposit Amount]]-Table33[[#This Row],[Account Withdrawl Amount]], )</f>
        <v>0</v>
      </c>
      <c r="V345" s="95">
        <f>IF(Table33[[#This Row],[Category]]="Other Expense",Table33[[#This Row],[Account Deposit Amount]]-Table33[[#This Row],[Account Withdrawl Amount]], )</f>
        <v>0</v>
      </c>
    </row>
    <row r="346" spans="1:22">
      <c r="A346" s="70"/>
      <c r="B346" s="64"/>
      <c r="C346" s="69"/>
      <c r="D346" s="111"/>
      <c r="E346" s="112"/>
      <c r="F346" s="113"/>
      <c r="G346" s="95">
        <f>$G$345+$E$346-$F$346</f>
        <v>0</v>
      </c>
      <c r="H346" s="70"/>
      <c r="I346" s="95">
        <f>IF(Table33[[#This Row],[Category]]="Fall Product",Table33[[#This Row],[Account Deposit Amount]]-Table33[[#This Row],[Account Withdrawl Amount]], )</f>
        <v>0</v>
      </c>
      <c r="J346" s="95">
        <f>IF(Table33[[#This Row],[Category]]="Cookies",Table33[[#This Row],[Account Deposit Amount]]-Table33[[#This Row],[Account Withdrawl Amount]], )</f>
        <v>0</v>
      </c>
      <c r="K346" s="95">
        <f>IF(Table33[[#This Row],[Category]]="Additional Money Earning Activities",Table33[[#This Row],[Account Deposit Amount]]-Table33[[#This Row],[Account Withdrawl Amount]], )</f>
        <v>0</v>
      </c>
      <c r="L346" s="95">
        <f>IF(Table33[[#This Row],[Category]]="Sponsorships",Table33[[#This Row],[Account Deposit Amount]]-Table33[[#This Row],[Account Withdrawl Amount]], )</f>
        <v>0</v>
      </c>
      <c r="M346" s="95">
        <f>IF(Table33[[#This Row],[Category]]="Troop Dues",Table33[[#This Row],[Account Deposit Amount]]-Table33[[#This Row],[Account Withdrawl Amount]], )</f>
        <v>0</v>
      </c>
      <c r="N346" s="95">
        <f>IF(Table33[[#This Row],[Category]]="Other Income",Table33[[#This Row],[Account Deposit Amount]]-Table33[[#This Row],[Account Withdrawl Amount]], )</f>
        <v>0</v>
      </c>
      <c r="O346" s="95">
        <f>IF(Table33[[#This Row],[Category]]="Registration",Table33[[#This Row],[Account Deposit Amount]]-Table33[[#This Row],[Account Withdrawl Amount]], )</f>
        <v>0</v>
      </c>
      <c r="P346" s="95">
        <f>IF(Table33[[#This Row],[Category]]="Insignia",Table33[[#This Row],[Account Deposit Amount]]-Table33[[#This Row],[Account Withdrawl Amount]], )</f>
        <v>0</v>
      </c>
      <c r="Q346" s="95">
        <f>IF(Table33[[#This Row],[Category]]="Activities/Program",Table33[[#This Row],[Account Deposit Amount]]-Table33[[#This Row],[Account Withdrawl Amount]], )</f>
        <v>0</v>
      </c>
      <c r="R346" s="95">
        <f>IF(Table33[[#This Row],[Category]]="Travel",Table33[[#This Row],[Account Deposit Amount]]-Table33[[#This Row],[Account Withdrawl Amount]], )</f>
        <v>0</v>
      </c>
      <c r="S346" s="95">
        <f>IF(Table33[[#This Row],[Category]]="Parties Food &amp; Beverages",Table33[[#This Row],[Account Deposit Amount]]-Table33[[#This Row],[Account Withdrawl Amount]], )</f>
        <v>0</v>
      </c>
      <c r="T346" s="95">
        <f>IF(Table33[[#This Row],[Category]]="Service Projects Donation",Table33[[#This Row],[Account Deposit Amount]]-Table33[[#This Row],[Account Withdrawl Amount]], )</f>
        <v>0</v>
      </c>
      <c r="U346" s="95">
        <f>IF(Table33[[#This Row],[Category]]="Cookie Debt",Table33[[#This Row],[Account Deposit Amount]]-Table33[[#This Row],[Account Withdrawl Amount]], )</f>
        <v>0</v>
      </c>
      <c r="V346" s="95">
        <f>IF(Table33[[#This Row],[Category]]="Other Expense",Table33[[#This Row],[Account Deposit Amount]]-Table33[[#This Row],[Account Withdrawl Amount]], )</f>
        <v>0</v>
      </c>
    </row>
    <row r="347" spans="1:22">
      <c r="A347" s="70"/>
      <c r="B347" s="64"/>
      <c r="C347" s="69"/>
      <c r="D347" s="111"/>
      <c r="E347" s="112"/>
      <c r="F347" s="113"/>
      <c r="G347" s="95">
        <f>$G$346+$E$347-$F$347</f>
        <v>0</v>
      </c>
      <c r="H347" s="70"/>
      <c r="I347" s="95">
        <f>IF(Table33[[#This Row],[Category]]="Fall Product",Table33[[#This Row],[Account Deposit Amount]]-Table33[[#This Row],[Account Withdrawl Amount]], )</f>
        <v>0</v>
      </c>
      <c r="J347" s="95">
        <f>IF(Table33[[#This Row],[Category]]="Cookies",Table33[[#This Row],[Account Deposit Amount]]-Table33[[#This Row],[Account Withdrawl Amount]], )</f>
        <v>0</v>
      </c>
      <c r="K347" s="95">
        <f>IF(Table33[[#This Row],[Category]]="Additional Money Earning Activities",Table33[[#This Row],[Account Deposit Amount]]-Table33[[#This Row],[Account Withdrawl Amount]], )</f>
        <v>0</v>
      </c>
      <c r="L347" s="95">
        <f>IF(Table33[[#This Row],[Category]]="Sponsorships",Table33[[#This Row],[Account Deposit Amount]]-Table33[[#This Row],[Account Withdrawl Amount]], )</f>
        <v>0</v>
      </c>
      <c r="M347" s="95">
        <f>IF(Table33[[#This Row],[Category]]="Troop Dues",Table33[[#This Row],[Account Deposit Amount]]-Table33[[#This Row],[Account Withdrawl Amount]], )</f>
        <v>0</v>
      </c>
      <c r="N347" s="95">
        <f>IF(Table33[[#This Row],[Category]]="Other Income",Table33[[#This Row],[Account Deposit Amount]]-Table33[[#This Row],[Account Withdrawl Amount]], )</f>
        <v>0</v>
      </c>
      <c r="O347" s="95">
        <f>IF(Table33[[#This Row],[Category]]="Registration",Table33[[#This Row],[Account Deposit Amount]]-Table33[[#This Row],[Account Withdrawl Amount]], )</f>
        <v>0</v>
      </c>
      <c r="P347" s="95">
        <f>IF(Table33[[#This Row],[Category]]="Insignia",Table33[[#This Row],[Account Deposit Amount]]-Table33[[#This Row],[Account Withdrawl Amount]], )</f>
        <v>0</v>
      </c>
      <c r="Q347" s="95">
        <f>IF(Table33[[#This Row],[Category]]="Activities/Program",Table33[[#This Row],[Account Deposit Amount]]-Table33[[#This Row],[Account Withdrawl Amount]], )</f>
        <v>0</v>
      </c>
      <c r="R347" s="95">
        <f>IF(Table33[[#This Row],[Category]]="Travel",Table33[[#This Row],[Account Deposit Amount]]-Table33[[#This Row],[Account Withdrawl Amount]], )</f>
        <v>0</v>
      </c>
      <c r="S347" s="95">
        <f>IF(Table33[[#This Row],[Category]]="Parties Food &amp; Beverages",Table33[[#This Row],[Account Deposit Amount]]-Table33[[#This Row],[Account Withdrawl Amount]], )</f>
        <v>0</v>
      </c>
      <c r="T347" s="95">
        <f>IF(Table33[[#This Row],[Category]]="Service Projects Donation",Table33[[#This Row],[Account Deposit Amount]]-Table33[[#This Row],[Account Withdrawl Amount]], )</f>
        <v>0</v>
      </c>
      <c r="U347" s="95">
        <f>IF(Table33[[#This Row],[Category]]="Cookie Debt",Table33[[#This Row],[Account Deposit Amount]]-Table33[[#This Row],[Account Withdrawl Amount]], )</f>
        <v>0</v>
      </c>
      <c r="V347" s="95">
        <f>IF(Table33[[#This Row],[Category]]="Other Expense",Table33[[#This Row],[Account Deposit Amount]]-Table33[[#This Row],[Account Withdrawl Amount]], )</f>
        <v>0</v>
      </c>
    </row>
    <row r="348" spans="1:22">
      <c r="A348" s="70"/>
      <c r="B348" s="64"/>
      <c r="C348" s="69"/>
      <c r="D348" s="111"/>
      <c r="E348" s="112"/>
      <c r="F348" s="113"/>
      <c r="G348" s="95">
        <f>$G$347+$E$348-$F$348</f>
        <v>0</v>
      </c>
      <c r="H348" s="70"/>
      <c r="I348" s="95">
        <f>IF(Table33[[#This Row],[Category]]="Fall Product",Table33[[#This Row],[Account Deposit Amount]]-Table33[[#This Row],[Account Withdrawl Amount]], )</f>
        <v>0</v>
      </c>
      <c r="J348" s="95">
        <f>IF(Table33[[#This Row],[Category]]="Cookies",Table33[[#This Row],[Account Deposit Amount]]-Table33[[#This Row],[Account Withdrawl Amount]], )</f>
        <v>0</v>
      </c>
      <c r="K348" s="95">
        <f>IF(Table33[[#This Row],[Category]]="Additional Money Earning Activities",Table33[[#This Row],[Account Deposit Amount]]-Table33[[#This Row],[Account Withdrawl Amount]], )</f>
        <v>0</v>
      </c>
      <c r="L348" s="95">
        <f>IF(Table33[[#This Row],[Category]]="Sponsorships",Table33[[#This Row],[Account Deposit Amount]]-Table33[[#This Row],[Account Withdrawl Amount]], )</f>
        <v>0</v>
      </c>
      <c r="M348" s="95">
        <f>IF(Table33[[#This Row],[Category]]="Troop Dues",Table33[[#This Row],[Account Deposit Amount]]-Table33[[#This Row],[Account Withdrawl Amount]], )</f>
        <v>0</v>
      </c>
      <c r="N348" s="95">
        <f>IF(Table33[[#This Row],[Category]]="Other Income",Table33[[#This Row],[Account Deposit Amount]]-Table33[[#This Row],[Account Withdrawl Amount]], )</f>
        <v>0</v>
      </c>
      <c r="O348" s="95">
        <f>IF(Table33[[#This Row],[Category]]="Registration",Table33[[#This Row],[Account Deposit Amount]]-Table33[[#This Row],[Account Withdrawl Amount]], )</f>
        <v>0</v>
      </c>
      <c r="P348" s="95">
        <f>IF(Table33[[#This Row],[Category]]="Insignia",Table33[[#This Row],[Account Deposit Amount]]-Table33[[#This Row],[Account Withdrawl Amount]], )</f>
        <v>0</v>
      </c>
      <c r="Q348" s="95">
        <f>IF(Table33[[#This Row],[Category]]="Activities/Program",Table33[[#This Row],[Account Deposit Amount]]-Table33[[#This Row],[Account Withdrawl Amount]], )</f>
        <v>0</v>
      </c>
      <c r="R348" s="95">
        <f>IF(Table33[[#This Row],[Category]]="Travel",Table33[[#This Row],[Account Deposit Amount]]-Table33[[#This Row],[Account Withdrawl Amount]], )</f>
        <v>0</v>
      </c>
      <c r="S348" s="95">
        <f>IF(Table33[[#This Row],[Category]]="Parties Food &amp; Beverages",Table33[[#This Row],[Account Deposit Amount]]-Table33[[#This Row],[Account Withdrawl Amount]], )</f>
        <v>0</v>
      </c>
      <c r="T348" s="95">
        <f>IF(Table33[[#This Row],[Category]]="Service Projects Donation",Table33[[#This Row],[Account Deposit Amount]]-Table33[[#This Row],[Account Withdrawl Amount]], )</f>
        <v>0</v>
      </c>
      <c r="U348" s="95">
        <f>IF(Table33[[#This Row],[Category]]="Cookie Debt",Table33[[#This Row],[Account Deposit Amount]]-Table33[[#This Row],[Account Withdrawl Amount]], )</f>
        <v>0</v>
      </c>
      <c r="V348" s="95">
        <f>IF(Table33[[#This Row],[Category]]="Other Expense",Table33[[#This Row],[Account Deposit Amount]]-Table33[[#This Row],[Account Withdrawl Amount]], )</f>
        <v>0</v>
      </c>
    </row>
    <row r="349" spans="1:22">
      <c r="A349" s="70"/>
      <c r="B349" s="64"/>
      <c r="C349" s="69"/>
      <c r="D349" s="111"/>
      <c r="E349" s="112"/>
      <c r="F349" s="113"/>
      <c r="G349" s="95">
        <f>$G$348+$E$349-$F$349</f>
        <v>0</v>
      </c>
      <c r="H349" s="70"/>
      <c r="I349" s="95">
        <f>IF(Table33[[#This Row],[Category]]="Fall Product",Table33[[#This Row],[Account Deposit Amount]]-Table33[[#This Row],[Account Withdrawl Amount]], )</f>
        <v>0</v>
      </c>
      <c r="J349" s="95">
        <f>IF(Table33[[#This Row],[Category]]="Cookies",Table33[[#This Row],[Account Deposit Amount]]-Table33[[#This Row],[Account Withdrawl Amount]], )</f>
        <v>0</v>
      </c>
      <c r="K349" s="95">
        <f>IF(Table33[[#This Row],[Category]]="Additional Money Earning Activities",Table33[[#This Row],[Account Deposit Amount]]-Table33[[#This Row],[Account Withdrawl Amount]], )</f>
        <v>0</v>
      </c>
      <c r="L349" s="95">
        <f>IF(Table33[[#This Row],[Category]]="Sponsorships",Table33[[#This Row],[Account Deposit Amount]]-Table33[[#This Row],[Account Withdrawl Amount]], )</f>
        <v>0</v>
      </c>
      <c r="M349" s="95">
        <f>IF(Table33[[#This Row],[Category]]="Troop Dues",Table33[[#This Row],[Account Deposit Amount]]-Table33[[#This Row],[Account Withdrawl Amount]], )</f>
        <v>0</v>
      </c>
      <c r="N349" s="95">
        <f>IF(Table33[[#This Row],[Category]]="Other Income",Table33[[#This Row],[Account Deposit Amount]]-Table33[[#This Row],[Account Withdrawl Amount]], )</f>
        <v>0</v>
      </c>
      <c r="O349" s="95">
        <f>IF(Table33[[#This Row],[Category]]="Registration",Table33[[#This Row],[Account Deposit Amount]]-Table33[[#This Row],[Account Withdrawl Amount]], )</f>
        <v>0</v>
      </c>
      <c r="P349" s="95">
        <f>IF(Table33[[#This Row],[Category]]="Insignia",Table33[[#This Row],[Account Deposit Amount]]-Table33[[#This Row],[Account Withdrawl Amount]], )</f>
        <v>0</v>
      </c>
      <c r="Q349" s="95">
        <f>IF(Table33[[#This Row],[Category]]="Activities/Program",Table33[[#This Row],[Account Deposit Amount]]-Table33[[#This Row],[Account Withdrawl Amount]], )</f>
        <v>0</v>
      </c>
      <c r="R349" s="95">
        <f>IF(Table33[[#This Row],[Category]]="Travel",Table33[[#This Row],[Account Deposit Amount]]-Table33[[#This Row],[Account Withdrawl Amount]], )</f>
        <v>0</v>
      </c>
      <c r="S349" s="95">
        <f>IF(Table33[[#This Row],[Category]]="Parties Food &amp; Beverages",Table33[[#This Row],[Account Deposit Amount]]-Table33[[#This Row],[Account Withdrawl Amount]], )</f>
        <v>0</v>
      </c>
      <c r="T349" s="95">
        <f>IF(Table33[[#This Row],[Category]]="Service Projects Donation",Table33[[#This Row],[Account Deposit Amount]]-Table33[[#This Row],[Account Withdrawl Amount]], )</f>
        <v>0</v>
      </c>
      <c r="U349" s="95">
        <f>IF(Table33[[#This Row],[Category]]="Cookie Debt",Table33[[#This Row],[Account Deposit Amount]]-Table33[[#This Row],[Account Withdrawl Amount]], )</f>
        <v>0</v>
      </c>
      <c r="V349" s="95">
        <f>IF(Table33[[#This Row],[Category]]="Other Expense",Table33[[#This Row],[Account Deposit Amount]]-Table33[[#This Row],[Account Withdrawl Amount]], )</f>
        <v>0</v>
      </c>
    </row>
    <row r="350" spans="1:22">
      <c r="A350" s="70"/>
      <c r="B350" s="64"/>
      <c r="C350" s="69"/>
      <c r="D350" s="111"/>
      <c r="E350" s="112"/>
      <c r="F350" s="113"/>
      <c r="G350" s="95">
        <f>$G$349+$E$350-$F$350</f>
        <v>0</v>
      </c>
      <c r="H350" s="70"/>
      <c r="I350" s="95">
        <f>IF(Table33[[#This Row],[Category]]="Fall Product",Table33[[#This Row],[Account Deposit Amount]]-Table33[[#This Row],[Account Withdrawl Amount]], )</f>
        <v>0</v>
      </c>
      <c r="J350" s="95">
        <f>IF(Table33[[#This Row],[Category]]="Cookies",Table33[[#This Row],[Account Deposit Amount]]-Table33[[#This Row],[Account Withdrawl Amount]], )</f>
        <v>0</v>
      </c>
      <c r="K350" s="95">
        <f>IF(Table33[[#This Row],[Category]]="Additional Money Earning Activities",Table33[[#This Row],[Account Deposit Amount]]-Table33[[#This Row],[Account Withdrawl Amount]], )</f>
        <v>0</v>
      </c>
      <c r="L350" s="95">
        <f>IF(Table33[[#This Row],[Category]]="Sponsorships",Table33[[#This Row],[Account Deposit Amount]]-Table33[[#This Row],[Account Withdrawl Amount]], )</f>
        <v>0</v>
      </c>
      <c r="M350" s="95">
        <f>IF(Table33[[#This Row],[Category]]="Troop Dues",Table33[[#This Row],[Account Deposit Amount]]-Table33[[#This Row],[Account Withdrawl Amount]], )</f>
        <v>0</v>
      </c>
      <c r="N350" s="95">
        <f>IF(Table33[[#This Row],[Category]]="Other Income",Table33[[#This Row],[Account Deposit Amount]]-Table33[[#This Row],[Account Withdrawl Amount]], )</f>
        <v>0</v>
      </c>
      <c r="O350" s="95">
        <f>IF(Table33[[#This Row],[Category]]="Registration",Table33[[#This Row],[Account Deposit Amount]]-Table33[[#This Row],[Account Withdrawl Amount]], )</f>
        <v>0</v>
      </c>
      <c r="P350" s="95">
        <f>IF(Table33[[#This Row],[Category]]="Insignia",Table33[[#This Row],[Account Deposit Amount]]-Table33[[#This Row],[Account Withdrawl Amount]], )</f>
        <v>0</v>
      </c>
      <c r="Q350" s="95">
        <f>IF(Table33[[#This Row],[Category]]="Activities/Program",Table33[[#This Row],[Account Deposit Amount]]-Table33[[#This Row],[Account Withdrawl Amount]], )</f>
        <v>0</v>
      </c>
      <c r="R350" s="95">
        <f>IF(Table33[[#This Row],[Category]]="Travel",Table33[[#This Row],[Account Deposit Amount]]-Table33[[#This Row],[Account Withdrawl Amount]], )</f>
        <v>0</v>
      </c>
      <c r="S350" s="95">
        <f>IF(Table33[[#This Row],[Category]]="Parties Food &amp; Beverages",Table33[[#This Row],[Account Deposit Amount]]-Table33[[#This Row],[Account Withdrawl Amount]], )</f>
        <v>0</v>
      </c>
      <c r="T350" s="95">
        <f>IF(Table33[[#This Row],[Category]]="Service Projects Donation",Table33[[#This Row],[Account Deposit Amount]]-Table33[[#This Row],[Account Withdrawl Amount]], )</f>
        <v>0</v>
      </c>
      <c r="U350" s="95">
        <f>IF(Table33[[#This Row],[Category]]="Cookie Debt",Table33[[#This Row],[Account Deposit Amount]]-Table33[[#This Row],[Account Withdrawl Amount]], )</f>
        <v>0</v>
      </c>
      <c r="V350" s="95">
        <f>IF(Table33[[#This Row],[Category]]="Other Expense",Table33[[#This Row],[Account Deposit Amount]]-Table33[[#This Row],[Account Withdrawl Amount]], )</f>
        <v>0</v>
      </c>
    </row>
    <row r="351" spans="1:22">
      <c r="A351" s="70"/>
      <c r="B351" s="64"/>
      <c r="C351" s="69"/>
      <c r="D351" s="111"/>
      <c r="E351" s="112"/>
      <c r="F351" s="113"/>
      <c r="G351" s="95">
        <f>$G$350+$E$351-$F$351</f>
        <v>0</v>
      </c>
      <c r="H351" s="70"/>
      <c r="I351" s="95">
        <f>IF(Table33[[#This Row],[Category]]="Fall Product",Table33[[#This Row],[Account Deposit Amount]]-Table33[[#This Row],[Account Withdrawl Amount]], )</f>
        <v>0</v>
      </c>
      <c r="J351" s="95">
        <f>IF(Table33[[#This Row],[Category]]="Cookies",Table33[[#This Row],[Account Deposit Amount]]-Table33[[#This Row],[Account Withdrawl Amount]], )</f>
        <v>0</v>
      </c>
      <c r="K351" s="95">
        <f>IF(Table33[[#This Row],[Category]]="Additional Money Earning Activities",Table33[[#This Row],[Account Deposit Amount]]-Table33[[#This Row],[Account Withdrawl Amount]], )</f>
        <v>0</v>
      </c>
      <c r="L351" s="95">
        <f>IF(Table33[[#This Row],[Category]]="Sponsorships",Table33[[#This Row],[Account Deposit Amount]]-Table33[[#This Row],[Account Withdrawl Amount]], )</f>
        <v>0</v>
      </c>
      <c r="M351" s="95">
        <f>IF(Table33[[#This Row],[Category]]="Troop Dues",Table33[[#This Row],[Account Deposit Amount]]-Table33[[#This Row],[Account Withdrawl Amount]], )</f>
        <v>0</v>
      </c>
      <c r="N351" s="95">
        <f>IF(Table33[[#This Row],[Category]]="Other Income",Table33[[#This Row],[Account Deposit Amount]]-Table33[[#This Row],[Account Withdrawl Amount]], )</f>
        <v>0</v>
      </c>
      <c r="O351" s="95">
        <f>IF(Table33[[#This Row],[Category]]="Registration",Table33[[#This Row],[Account Deposit Amount]]-Table33[[#This Row],[Account Withdrawl Amount]], )</f>
        <v>0</v>
      </c>
      <c r="P351" s="95">
        <f>IF(Table33[[#This Row],[Category]]="Insignia",Table33[[#This Row],[Account Deposit Amount]]-Table33[[#This Row],[Account Withdrawl Amount]], )</f>
        <v>0</v>
      </c>
      <c r="Q351" s="95">
        <f>IF(Table33[[#This Row],[Category]]="Activities/Program",Table33[[#This Row],[Account Deposit Amount]]-Table33[[#This Row],[Account Withdrawl Amount]], )</f>
        <v>0</v>
      </c>
      <c r="R351" s="95">
        <f>IF(Table33[[#This Row],[Category]]="Travel",Table33[[#This Row],[Account Deposit Amount]]-Table33[[#This Row],[Account Withdrawl Amount]], )</f>
        <v>0</v>
      </c>
      <c r="S351" s="95">
        <f>IF(Table33[[#This Row],[Category]]="Parties Food &amp; Beverages",Table33[[#This Row],[Account Deposit Amount]]-Table33[[#This Row],[Account Withdrawl Amount]], )</f>
        <v>0</v>
      </c>
      <c r="T351" s="95">
        <f>IF(Table33[[#This Row],[Category]]="Service Projects Donation",Table33[[#This Row],[Account Deposit Amount]]-Table33[[#This Row],[Account Withdrawl Amount]], )</f>
        <v>0</v>
      </c>
      <c r="U351" s="95">
        <f>IF(Table33[[#This Row],[Category]]="Cookie Debt",Table33[[#This Row],[Account Deposit Amount]]-Table33[[#This Row],[Account Withdrawl Amount]], )</f>
        <v>0</v>
      </c>
      <c r="V351" s="95">
        <f>IF(Table33[[#This Row],[Category]]="Other Expense",Table33[[#This Row],[Account Deposit Amount]]-Table33[[#This Row],[Account Withdrawl Amount]], )</f>
        <v>0</v>
      </c>
    </row>
    <row r="352" spans="1:22">
      <c r="A352" s="70"/>
      <c r="B352" s="64"/>
      <c r="C352" s="69"/>
      <c r="D352" s="111"/>
      <c r="E352" s="112"/>
      <c r="F352" s="113"/>
      <c r="G352" s="95">
        <f>$G$351+$E$352-$F$352</f>
        <v>0</v>
      </c>
      <c r="H352" s="70"/>
      <c r="I352" s="95">
        <f>IF(Table33[[#This Row],[Category]]="Fall Product",Table33[[#This Row],[Account Deposit Amount]]-Table33[[#This Row],[Account Withdrawl Amount]], )</f>
        <v>0</v>
      </c>
      <c r="J352" s="95">
        <f>IF(Table33[[#This Row],[Category]]="Cookies",Table33[[#This Row],[Account Deposit Amount]]-Table33[[#This Row],[Account Withdrawl Amount]], )</f>
        <v>0</v>
      </c>
      <c r="K352" s="95">
        <f>IF(Table33[[#This Row],[Category]]="Additional Money Earning Activities",Table33[[#This Row],[Account Deposit Amount]]-Table33[[#This Row],[Account Withdrawl Amount]], )</f>
        <v>0</v>
      </c>
      <c r="L352" s="95">
        <f>IF(Table33[[#This Row],[Category]]="Sponsorships",Table33[[#This Row],[Account Deposit Amount]]-Table33[[#This Row],[Account Withdrawl Amount]], )</f>
        <v>0</v>
      </c>
      <c r="M352" s="95">
        <f>IF(Table33[[#This Row],[Category]]="Troop Dues",Table33[[#This Row],[Account Deposit Amount]]-Table33[[#This Row],[Account Withdrawl Amount]], )</f>
        <v>0</v>
      </c>
      <c r="N352" s="95">
        <f>IF(Table33[[#This Row],[Category]]="Other Income",Table33[[#This Row],[Account Deposit Amount]]-Table33[[#This Row],[Account Withdrawl Amount]], )</f>
        <v>0</v>
      </c>
      <c r="O352" s="95">
        <f>IF(Table33[[#This Row],[Category]]="Registration",Table33[[#This Row],[Account Deposit Amount]]-Table33[[#This Row],[Account Withdrawl Amount]], )</f>
        <v>0</v>
      </c>
      <c r="P352" s="95">
        <f>IF(Table33[[#This Row],[Category]]="Insignia",Table33[[#This Row],[Account Deposit Amount]]-Table33[[#This Row],[Account Withdrawl Amount]], )</f>
        <v>0</v>
      </c>
      <c r="Q352" s="95">
        <f>IF(Table33[[#This Row],[Category]]="Activities/Program",Table33[[#This Row],[Account Deposit Amount]]-Table33[[#This Row],[Account Withdrawl Amount]], )</f>
        <v>0</v>
      </c>
      <c r="R352" s="95">
        <f>IF(Table33[[#This Row],[Category]]="Travel",Table33[[#This Row],[Account Deposit Amount]]-Table33[[#This Row],[Account Withdrawl Amount]], )</f>
        <v>0</v>
      </c>
      <c r="S352" s="95">
        <f>IF(Table33[[#This Row],[Category]]="Parties Food &amp; Beverages",Table33[[#This Row],[Account Deposit Amount]]-Table33[[#This Row],[Account Withdrawl Amount]], )</f>
        <v>0</v>
      </c>
      <c r="T352" s="95">
        <f>IF(Table33[[#This Row],[Category]]="Service Projects Donation",Table33[[#This Row],[Account Deposit Amount]]-Table33[[#This Row],[Account Withdrawl Amount]], )</f>
        <v>0</v>
      </c>
      <c r="U352" s="95">
        <f>IF(Table33[[#This Row],[Category]]="Cookie Debt",Table33[[#This Row],[Account Deposit Amount]]-Table33[[#This Row],[Account Withdrawl Amount]], )</f>
        <v>0</v>
      </c>
      <c r="V352" s="95">
        <f>IF(Table33[[#This Row],[Category]]="Other Expense",Table33[[#This Row],[Account Deposit Amount]]-Table33[[#This Row],[Account Withdrawl Amount]], )</f>
        <v>0</v>
      </c>
    </row>
    <row r="353" spans="1:22">
      <c r="A353" s="70"/>
      <c r="B353" s="64"/>
      <c r="C353" s="69"/>
      <c r="D353" s="111"/>
      <c r="E353" s="112"/>
      <c r="F353" s="113"/>
      <c r="G353" s="95">
        <f>$G$352+$E$353-$F$353</f>
        <v>0</v>
      </c>
      <c r="H353" s="70"/>
      <c r="I353" s="95">
        <f>IF(Table33[[#This Row],[Category]]="Fall Product",Table33[[#This Row],[Account Deposit Amount]]-Table33[[#This Row],[Account Withdrawl Amount]], )</f>
        <v>0</v>
      </c>
      <c r="J353" s="95">
        <f>IF(Table33[[#This Row],[Category]]="Cookies",Table33[[#This Row],[Account Deposit Amount]]-Table33[[#This Row],[Account Withdrawl Amount]], )</f>
        <v>0</v>
      </c>
      <c r="K353" s="95">
        <f>IF(Table33[[#This Row],[Category]]="Additional Money Earning Activities",Table33[[#This Row],[Account Deposit Amount]]-Table33[[#This Row],[Account Withdrawl Amount]], )</f>
        <v>0</v>
      </c>
      <c r="L353" s="95">
        <f>IF(Table33[[#This Row],[Category]]="Sponsorships",Table33[[#This Row],[Account Deposit Amount]]-Table33[[#This Row],[Account Withdrawl Amount]], )</f>
        <v>0</v>
      </c>
      <c r="M353" s="95">
        <f>IF(Table33[[#This Row],[Category]]="Troop Dues",Table33[[#This Row],[Account Deposit Amount]]-Table33[[#This Row],[Account Withdrawl Amount]], )</f>
        <v>0</v>
      </c>
      <c r="N353" s="95">
        <f>IF(Table33[[#This Row],[Category]]="Other Income",Table33[[#This Row],[Account Deposit Amount]]-Table33[[#This Row],[Account Withdrawl Amount]], )</f>
        <v>0</v>
      </c>
      <c r="O353" s="95">
        <f>IF(Table33[[#This Row],[Category]]="Registration",Table33[[#This Row],[Account Deposit Amount]]-Table33[[#This Row],[Account Withdrawl Amount]], )</f>
        <v>0</v>
      </c>
      <c r="P353" s="95">
        <f>IF(Table33[[#This Row],[Category]]="Insignia",Table33[[#This Row],[Account Deposit Amount]]-Table33[[#This Row],[Account Withdrawl Amount]], )</f>
        <v>0</v>
      </c>
      <c r="Q353" s="95">
        <f>IF(Table33[[#This Row],[Category]]="Activities/Program",Table33[[#This Row],[Account Deposit Amount]]-Table33[[#This Row],[Account Withdrawl Amount]], )</f>
        <v>0</v>
      </c>
      <c r="R353" s="95">
        <f>IF(Table33[[#This Row],[Category]]="Travel",Table33[[#This Row],[Account Deposit Amount]]-Table33[[#This Row],[Account Withdrawl Amount]], )</f>
        <v>0</v>
      </c>
      <c r="S353" s="95">
        <f>IF(Table33[[#This Row],[Category]]="Parties Food &amp; Beverages",Table33[[#This Row],[Account Deposit Amount]]-Table33[[#This Row],[Account Withdrawl Amount]], )</f>
        <v>0</v>
      </c>
      <c r="T353" s="95">
        <f>IF(Table33[[#This Row],[Category]]="Service Projects Donation",Table33[[#This Row],[Account Deposit Amount]]-Table33[[#This Row],[Account Withdrawl Amount]], )</f>
        <v>0</v>
      </c>
      <c r="U353" s="95">
        <f>IF(Table33[[#This Row],[Category]]="Cookie Debt",Table33[[#This Row],[Account Deposit Amount]]-Table33[[#This Row],[Account Withdrawl Amount]], )</f>
        <v>0</v>
      </c>
      <c r="V353" s="95">
        <f>IF(Table33[[#This Row],[Category]]="Other Expense",Table33[[#This Row],[Account Deposit Amount]]-Table33[[#This Row],[Account Withdrawl Amount]], )</f>
        <v>0</v>
      </c>
    </row>
    <row r="354" spans="1:22">
      <c r="A354" s="70"/>
      <c r="B354" s="64"/>
      <c r="C354" s="69"/>
      <c r="D354" s="111"/>
      <c r="E354" s="112"/>
      <c r="F354" s="113"/>
      <c r="G354" s="95">
        <f>$G$353+$E$354-$F$354</f>
        <v>0</v>
      </c>
      <c r="H354" s="70"/>
      <c r="I354" s="95">
        <f>IF(Table33[[#This Row],[Category]]="Fall Product",Table33[[#This Row],[Account Deposit Amount]]-Table33[[#This Row],[Account Withdrawl Amount]], )</f>
        <v>0</v>
      </c>
      <c r="J354" s="95">
        <f>IF(Table33[[#This Row],[Category]]="Cookies",Table33[[#This Row],[Account Deposit Amount]]-Table33[[#This Row],[Account Withdrawl Amount]], )</f>
        <v>0</v>
      </c>
      <c r="K354" s="95">
        <f>IF(Table33[[#This Row],[Category]]="Additional Money Earning Activities",Table33[[#This Row],[Account Deposit Amount]]-Table33[[#This Row],[Account Withdrawl Amount]], )</f>
        <v>0</v>
      </c>
      <c r="L354" s="95">
        <f>IF(Table33[[#This Row],[Category]]="Sponsorships",Table33[[#This Row],[Account Deposit Amount]]-Table33[[#This Row],[Account Withdrawl Amount]], )</f>
        <v>0</v>
      </c>
      <c r="M354" s="95">
        <f>IF(Table33[[#This Row],[Category]]="Troop Dues",Table33[[#This Row],[Account Deposit Amount]]-Table33[[#This Row],[Account Withdrawl Amount]], )</f>
        <v>0</v>
      </c>
      <c r="N354" s="95">
        <f>IF(Table33[[#This Row],[Category]]="Other Income",Table33[[#This Row],[Account Deposit Amount]]-Table33[[#This Row],[Account Withdrawl Amount]], )</f>
        <v>0</v>
      </c>
      <c r="O354" s="95">
        <f>IF(Table33[[#This Row],[Category]]="Registration",Table33[[#This Row],[Account Deposit Amount]]-Table33[[#This Row],[Account Withdrawl Amount]], )</f>
        <v>0</v>
      </c>
      <c r="P354" s="95">
        <f>IF(Table33[[#This Row],[Category]]="Insignia",Table33[[#This Row],[Account Deposit Amount]]-Table33[[#This Row],[Account Withdrawl Amount]], )</f>
        <v>0</v>
      </c>
      <c r="Q354" s="95">
        <f>IF(Table33[[#This Row],[Category]]="Activities/Program",Table33[[#This Row],[Account Deposit Amount]]-Table33[[#This Row],[Account Withdrawl Amount]], )</f>
        <v>0</v>
      </c>
      <c r="R354" s="95">
        <f>IF(Table33[[#This Row],[Category]]="Travel",Table33[[#This Row],[Account Deposit Amount]]-Table33[[#This Row],[Account Withdrawl Amount]], )</f>
        <v>0</v>
      </c>
      <c r="S354" s="95">
        <f>IF(Table33[[#This Row],[Category]]="Parties Food &amp; Beverages",Table33[[#This Row],[Account Deposit Amount]]-Table33[[#This Row],[Account Withdrawl Amount]], )</f>
        <v>0</v>
      </c>
      <c r="T354" s="95">
        <f>IF(Table33[[#This Row],[Category]]="Service Projects Donation",Table33[[#This Row],[Account Deposit Amount]]-Table33[[#This Row],[Account Withdrawl Amount]], )</f>
        <v>0</v>
      </c>
      <c r="U354" s="95">
        <f>IF(Table33[[#This Row],[Category]]="Cookie Debt",Table33[[#This Row],[Account Deposit Amount]]-Table33[[#This Row],[Account Withdrawl Amount]], )</f>
        <v>0</v>
      </c>
      <c r="V354" s="95">
        <f>IF(Table33[[#This Row],[Category]]="Other Expense",Table33[[#This Row],[Account Deposit Amount]]-Table33[[#This Row],[Account Withdrawl Amount]], )</f>
        <v>0</v>
      </c>
    </row>
    <row r="355" spans="1:22">
      <c r="A355" s="70"/>
      <c r="B355" s="64"/>
      <c r="C355" s="69"/>
      <c r="D355" s="111"/>
      <c r="E355" s="112"/>
      <c r="F355" s="113"/>
      <c r="G355" s="95">
        <f>$G$354+$E$355-$F$355</f>
        <v>0</v>
      </c>
      <c r="H355" s="70"/>
      <c r="I355" s="95">
        <f>IF(Table33[[#This Row],[Category]]="Fall Product",Table33[[#This Row],[Account Deposit Amount]]-Table33[[#This Row],[Account Withdrawl Amount]], )</f>
        <v>0</v>
      </c>
      <c r="J355" s="95">
        <f>IF(Table33[[#This Row],[Category]]="Cookies",Table33[[#This Row],[Account Deposit Amount]]-Table33[[#This Row],[Account Withdrawl Amount]], )</f>
        <v>0</v>
      </c>
      <c r="K355" s="95">
        <f>IF(Table33[[#This Row],[Category]]="Additional Money Earning Activities",Table33[[#This Row],[Account Deposit Amount]]-Table33[[#This Row],[Account Withdrawl Amount]], )</f>
        <v>0</v>
      </c>
      <c r="L355" s="95">
        <f>IF(Table33[[#This Row],[Category]]="Sponsorships",Table33[[#This Row],[Account Deposit Amount]]-Table33[[#This Row],[Account Withdrawl Amount]], )</f>
        <v>0</v>
      </c>
      <c r="M355" s="95">
        <f>IF(Table33[[#This Row],[Category]]="Troop Dues",Table33[[#This Row],[Account Deposit Amount]]-Table33[[#This Row],[Account Withdrawl Amount]], )</f>
        <v>0</v>
      </c>
      <c r="N355" s="95">
        <f>IF(Table33[[#This Row],[Category]]="Other Income",Table33[[#This Row],[Account Deposit Amount]]-Table33[[#This Row],[Account Withdrawl Amount]], )</f>
        <v>0</v>
      </c>
      <c r="O355" s="95">
        <f>IF(Table33[[#This Row],[Category]]="Registration",Table33[[#This Row],[Account Deposit Amount]]-Table33[[#This Row],[Account Withdrawl Amount]], )</f>
        <v>0</v>
      </c>
      <c r="P355" s="95">
        <f>IF(Table33[[#This Row],[Category]]="Insignia",Table33[[#This Row],[Account Deposit Amount]]-Table33[[#This Row],[Account Withdrawl Amount]], )</f>
        <v>0</v>
      </c>
      <c r="Q355" s="95">
        <f>IF(Table33[[#This Row],[Category]]="Activities/Program",Table33[[#This Row],[Account Deposit Amount]]-Table33[[#This Row],[Account Withdrawl Amount]], )</f>
        <v>0</v>
      </c>
      <c r="R355" s="95">
        <f>IF(Table33[[#This Row],[Category]]="Travel",Table33[[#This Row],[Account Deposit Amount]]-Table33[[#This Row],[Account Withdrawl Amount]], )</f>
        <v>0</v>
      </c>
      <c r="S355" s="95">
        <f>IF(Table33[[#This Row],[Category]]="Parties Food &amp; Beverages",Table33[[#This Row],[Account Deposit Amount]]-Table33[[#This Row],[Account Withdrawl Amount]], )</f>
        <v>0</v>
      </c>
      <c r="T355" s="95">
        <f>IF(Table33[[#This Row],[Category]]="Service Projects Donation",Table33[[#This Row],[Account Deposit Amount]]-Table33[[#This Row],[Account Withdrawl Amount]], )</f>
        <v>0</v>
      </c>
      <c r="U355" s="95">
        <f>IF(Table33[[#This Row],[Category]]="Cookie Debt",Table33[[#This Row],[Account Deposit Amount]]-Table33[[#This Row],[Account Withdrawl Amount]], )</f>
        <v>0</v>
      </c>
      <c r="V355" s="95">
        <f>IF(Table33[[#This Row],[Category]]="Other Expense",Table33[[#This Row],[Account Deposit Amount]]-Table33[[#This Row],[Account Withdrawl Amount]], )</f>
        <v>0</v>
      </c>
    </row>
    <row r="356" spans="1:22">
      <c r="A356" s="70"/>
      <c r="B356" s="64"/>
      <c r="C356" s="69"/>
      <c r="D356" s="111"/>
      <c r="E356" s="112"/>
      <c r="F356" s="113"/>
      <c r="G356" s="95">
        <f>$G$355+$E$356-$F$356</f>
        <v>0</v>
      </c>
      <c r="H356" s="70"/>
      <c r="I356" s="95">
        <f>IF(Table33[[#This Row],[Category]]="Fall Product",Table33[[#This Row],[Account Deposit Amount]]-Table33[[#This Row],[Account Withdrawl Amount]], )</f>
        <v>0</v>
      </c>
      <c r="J356" s="95">
        <f>IF(Table33[[#This Row],[Category]]="Cookies",Table33[[#This Row],[Account Deposit Amount]]-Table33[[#This Row],[Account Withdrawl Amount]], )</f>
        <v>0</v>
      </c>
      <c r="K356" s="95">
        <f>IF(Table33[[#This Row],[Category]]="Additional Money Earning Activities",Table33[[#This Row],[Account Deposit Amount]]-Table33[[#This Row],[Account Withdrawl Amount]], )</f>
        <v>0</v>
      </c>
      <c r="L356" s="95">
        <f>IF(Table33[[#This Row],[Category]]="Sponsorships",Table33[[#This Row],[Account Deposit Amount]]-Table33[[#This Row],[Account Withdrawl Amount]], )</f>
        <v>0</v>
      </c>
      <c r="M356" s="95">
        <f>IF(Table33[[#This Row],[Category]]="Troop Dues",Table33[[#This Row],[Account Deposit Amount]]-Table33[[#This Row],[Account Withdrawl Amount]], )</f>
        <v>0</v>
      </c>
      <c r="N356" s="95">
        <f>IF(Table33[[#This Row],[Category]]="Other Income",Table33[[#This Row],[Account Deposit Amount]]-Table33[[#This Row],[Account Withdrawl Amount]], )</f>
        <v>0</v>
      </c>
      <c r="O356" s="95">
        <f>IF(Table33[[#This Row],[Category]]="Registration",Table33[[#This Row],[Account Deposit Amount]]-Table33[[#This Row],[Account Withdrawl Amount]], )</f>
        <v>0</v>
      </c>
      <c r="P356" s="95">
        <f>IF(Table33[[#This Row],[Category]]="Insignia",Table33[[#This Row],[Account Deposit Amount]]-Table33[[#This Row],[Account Withdrawl Amount]], )</f>
        <v>0</v>
      </c>
      <c r="Q356" s="95">
        <f>IF(Table33[[#This Row],[Category]]="Activities/Program",Table33[[#This Row],[Account Deposit Amount]]-Table33[[#This Row],[Account Withdrawl Amount]], )</f>
        <v>0</v>
      </c>
      <c r="R356" s="95">
        <f>IF(Table33[[#This Row],[Category]]="Travel",Table33[[#This Row],[Account Deposit Amount]]-Table33[[#This Row],[Account Withdrawl Amount]], )</f>
        <v>0</v>
      </c>
      <c r="S356" s="95">
        <f>IF(Table33[[#This Row],[Category]]="Parties Food &amp; Beverages",Table33[[#This Row],[Account Deposit Amount]]-Table33[[#This Row],[Account Withdrawl Amount]], )</f>
        <v>0</v>
      </c>
      <c r="T356" s="95">
        <f>IF(Table33[[#This Row],[Category]]="Service Projects Donation",Table33[[#This Row],[Account Deposit Amount]]-Table33[[#This Row],[Account Withdrawl Amount]], )</f>
        <v>0</v>
      </c>
      <c r="U356" s="95">
        <f>IF(Table33[[#This Row],[Category]]="Cookie Debt",Table33[[#This Row],[Account Deposit Amount]]-Table33[[#This Row],[Account Withdrawl Amount]], )</f>
        <v>0</v>
      </c>
      <c r="V356" s="95">
        <f>IF(Table33[[#This Row],[Category]]="Other Expense",Table33[[#This Row],[Account Deposit Amount]]-Table33[[#This Row],[Account Withdrawl Amount]], )</f>
        <v>0</v>
      </c>
    </row>
    <row r="357" spans="1:22">
      <c r="A357" s="70"/>
      <c r="B357" s="64"/>
      <c r="C357" s="69"/>
      <c r="D357" s="111"/>
      <c r="E357" s="112"/>
      <c r="F357" s="113"/>
      <c r="G357" s="95">
        <f>$G$356+$E$357-$F$357</f>
        <v>0</v>
      </c>
      <c r="H357" s="70"/>
      <c r="I357" s="95">
        <f>IF(Table33[[#This Row],[Category]]="Fall Product",Table33[[#This Row],[Account Deposit Amount]]-Table33[[#This Row],[Account Withdrawl Amount]], )</f>
        <v>0</v>
      </c>
      <c r="J357" s="95">
        <f>IF(Table33[[#This Row],[Category]]="Cookies",Table33[[#This Row],[Account Deposit Amount]]-Table33[[#This Row],[Account Withdrawl Amount]], )</f>
        <v>0</v>
      </c>
      <c r="K357" s="95">
        <f>IF(Table33[[#This Row],[Category]]="Additional Money Earning Activities",Table33[[#This Row],[Account Deposit Amount]]-Table33[[#This Row],[Account Withdrawl Amount]], )</f>
        <v>0</v>
      </c>
      <c r="L357" s="95">
        <f>IF(Table33[[#This Row],[Category]]="Sponsorships",Table33[[#This Row],[Account Deposit Amount]]-Table33[[#This Row],[Account Withdrawl Amount]], )</f>
        <v>0</v>
      </c>
      <c r="M357" s="95">
        <f>IF(Table33[[#This Row],[Category]]="Troop Dues",Table33[[#This Row],[Account Deposit Amount]]-Table33[[#This Row],[Account Withdrawl Amount]], )</f>
        <v>0</v>
      </c>
      <c r="N357" s="95">
        <f>IF(Table33[[#This Row],[Category]]="Other Income",Table33[[#This Row],[Account Deposit Amount]]-Table33[[#This Row],[Account Withdrawl Amount]], )</f>
        <v>0</v>
      </c>
      <c r="O357" s="95">
        <f>IF(Table33[[#This Row],[Category]]="Registration",Table33[[#This Row],[Account Deposit Amount]]-Table33[[#This Row],[Account Withdrawl Amount]], )</f>
        <v>0</v>
      </c>
      <c r="P357" s="95">
        <f>IF(Table33[[#This Row],[Category]]="Insignia",Table33[[#This Row],[Account Deposit Amount]]-Table33[[#This Row],[Account Withdrawl Amount]], )</f>
        <v>0</v>
      </c>
      <c r="Q357" s="95">
        <f>IF(Table33[[#This Row],[Category]]="Activities/Program",Table33[[#This Row],[Account Deposit Amount]]-Table33[[#This Row],[Account Withdrawl Amount]], )</f>
        <v>0</v>
      </c>
      <c r="R357" s="95">
        <f>IF(Table33[[#This Row],[Category]]="Travel",Table33[[#This Row],[Account Deposit Amount]]-Table33[[#This Row],[Account Withdrawl Amount]], )</f>
        <v>0</v>
      </c>
      <c r="S357" s="95">
        <f>IF(Table33[[#This Row],[Category]]="Parties Food &amp; Beverages",Table33[[#This Row],[Account Deposit Amount]]-Table33[[#This Row],[Account Withdrawl Amount]], )</f>
        <v>0</v>
      </c>
      <c r="T357" s="95">
        <f>IF(Table33[[#This Row],[Category]]="Service Projects Donation",Table33[[#This Row],[Account Deposit Amount]]-Table33[[#This Row],[Account Withdrawl Amount]], )</f>
        <v>0</v>
      </c>
      <c r="U357" s="95">
        <f>IF(Table33[[#This Row],[Category]]="Cookie Debt",Table33[[#This Row],[Account Deposit Amount]]-Table33[[#This Row],[Account Withdrawl Amount]], )</f>
        <v>0</v>
      </c>
      <c r="V357" s="95">
        <f>IF(Table33[[#This Row],[Category]]="Other Expense",Table33[[#This Row],[Account Deposit Amount]]-Table33[[#This Row],[Account Withdrawl Amount]], )</f>
        <v>0</v>
      </c>
    </row>
    <row r="358" spans="1:22">
      <c r="A358" s="70"/>
      <c r="B358" s="64"/>
      <c r="C358" s="69"/>
      <c r="D358" s="111"/>
      <c r="E358" s="112"/>
      <c r="F358" s="113"/>
      <c r="G358" s="95">
        <f>$G$357+$E$358-$F$358</f>
        <v>0</v>
      </c>
      <c r="H358" s="70"/>
      <c r="I358" s="95">
        <f>IF(Table33[[#This Row],[Category]]="Fall Product",Table33[[#This Row],[Account Deposit Amount]]-Table33[[#This Row],[Account Withdrawl Amount]], )</f>
        <v>0</v>
      </c>
      <c r="J358" s="95">
        <f>IF(Table33[[#This Row],[Category]]="Cookies",Table33[[#This Row],[Account Deposit Amount]]-Table33[[#This Row],[Account Withdrawl Amount]], )</f>
        <v>0</v>
      </c>
      <c r="K358" s="95">
        <f>IF(Table33[[#This Row],[Category]]="Additional Money Earning Activities",Table33[[#This Row],[Account Deposit Amount]]-Table33[[#This Row],[Account Withdrawl Amount]], )</f>
        <v>0</v>
      </c>
      <c r="L358" s="95">
        <f>IF(Table33[[#This Row],[Category]]="Sponsorships",Table33[[#This Row],[Account Deposit Amount]]-Table33[[#This Row],[Account Withdrawl Amount]], )</f>
        <v>0</v>
      </c>
      <c r="M358" s="95">
        <f>IF(Table33[[#This Row],[Category]]="Troop Dues",Table33[[#This Row],[Account Deposit Amount]]-Table33[[#This Row],[Account Withdrawl Amount]], )</f>
        <v>0</v>
      </c>
      <c r="N358" s="95">
        <f>IF(Table33[[#This Row],[Category]]="Other Income",Table33[[#This Row],[Account Deposit Amount]]-Table33[[#This Row],[Account Withdrawl Amount]], )</f>
        <v>0</v>
      </c>
      <c r="O358" s="95">
        <f>IF(Table33[[#This Row],[Category]]="Registration",Table33[[#This Row],[Account Deposit Amount]]-Table33[[#This Row],[Account Withdrawl Amount]], )</f>
        <v>0</v>
      </c>
      <c r="P358" s="95">
        <f>IF(Table33[[#This Row],[Category]]="Insignia",Table33[[#This Row],[Account Deposit Amount]]-Table33[[#This Row],[Account Withdrawl Amount]], )</f>
        <v>0</v>
      </c>
      <c r="Q358" s="95">
        <f>IF(Table33[[#This Row],[Category]]="Activities/Program",Table33[[#This Row],[Account Deposit Amount]]-Table33[[#This Row],[Account Withdrawl Amount]], )</f>
        <v>0</v>
      </c>
      <c r="R358" s="95">
        <f>IF(Table33[[#This Row],[Category]]="Travel",Table33[[#This Row],[Account Deposit Amount]]-Table33[[#This Row],[Account Withdrawl Amount]], )</f>
        <v>0</v>
      </c>
      <c r="S358" s="95">
        <f>IF(Table33[[#This Row],[Category]]="Parties Food &amp; Beverages",Table33[[#This Row],[Account Deposit Amount]]-Table33[[#This Row],[Account Withdrawl Amount]], )</f>
        <v>0</v>
      </c>
      <c r="T358" s="95">
        <f>IF(Table33[[#This Row],[Category]]="Service Projects Donation",Table33[[#This Row],[Account Deposit Amount]]-Table33[[#This Row],[Account Withdrawl Amount]], )</f>
        <v>0</v>
      </c>
      <c r="U358" s="95">
        <f>IF(Table33[[#This Row],[Category]]="Cookie Debt",Table33[[#This Row],[Account Deposit Amount]]-Table33[[#This Row],[Account Withdrawl Amount]], )</f>
        <v>0</v>
      </c>
      <c r="V358" s="95">
        <f>IF(Table33[[#This Row],[Category]]="Other Expense",Table33[[#This Row],[Account Deposit Amount]]-Table33[[#This Row],[Account Withdrawl Amount]], )</f>
        <v>0</v>
      </c>
    </row>
    <row r="359" spans="1:22">
      <c r="A359" s="70"/>
      <c r="B359" s="64"/>
      <c r="C359" s="69"/>
      <c r="D359" s="111"/>
      <c r="E359" s="112"/>
      <c r="F359" s="113"/>
      <c r="G359" s="95">
        <f>$G$358+$E$359-$F$359</f>
        <v>0</v>
      </c>
      <c r="H359" s="70"/>
      <c r="I359" s="95">
        <f>IF(Table33[[#This Row],[Category]]="Fall Product",Table33[[#This Row],[Account Deposit Amount]]-Table33[[#This Row],[Account Withdrawl Amount]], )</f>
        <v>0</v>
      </c>
      <c r="J359" s="95">
        <f>IF(Table33[[#This Row],[Category]]="Cookies",Table33[[#This Row],[Account Deposit Amount]]-Table33[[#This Row],[Account Withdrawl Amount]], )</f>
        <v>0</v>
      </c>
      <c r="K359" s="95">
        <f>IF(Table33[[#This Row],[Category]]="Additional Money Earning Activities",Table33[[#This Row],[Account Deposit Amount]]-Table33[[#This Row],[Account Withdrawl Amount]], )</f>
        <v>0</v>
      </c>
      <c r="L359" s="95">
        <f>IF(Table33[[#This Row],[Category]]="Sponsorships",Table33[[#This Row],[Account Deposit Amount]]-Table33[[#This Row],[Account Withdrawl Amount]], )</f>
        <v>0</v>
      </c>
      <c r="M359" s="95">
        <f>IF(Table33[[#This Row],[Category]]="Troop Dues",Table33[[#This Row],[Account Deposit Amount]]-Table33[[#This Row],[Account Withdrawl Amount]], )</f>
        <v>0</v>
      </c>
      <c r="N359" s="95">
        <f>IF(Table33[[#This Row],[Category]]="Other Income",Table33[[#This Row],[Account Deposit Amount]]-Table33[[#This Row],[Account Withdrawl Amount]], )</f>
        <v>0</v>
      </c>
      <c r="O359" s="95">
        <f>IF(Table33[[#This Row],[Category]]="Registration",Table33[[#This Row],[Account Deposit Amount]]-Table33[[#This Row],[Account Withdrawl Amount]], )</f>
        <v>0</v>
      </c>
      <c r="P359" s="95">
        <f>IF(Table33[[#This Row],[Category]]="Insignia",Table33[[#This Row],[Account Deposit Amount]]-Table33[[#This Row],[Account Withdrawl Amount]], )</f>
        <v>0</v>
      </c>
      <c r="Q359" s="95">
        <f>IF(Table33[[#This Row],[Category]]="Activities/Program",Table33[[#This Row],[Account Deposit Amount]]-Table33[[#This Row],[Account Withdrawl Amount]], )</f>
        <v>0</v>
      </c>
      <c r="R359" s="95">
        <f>IF(Table33[[#This Row],[Category]]="Travel",Table33[[#This Row],[Account Deposit Amount]]-Table33[[#This Row],[Account Withdrawl Amount]], )</f>
        <v>0</v>
      </c>
      <c r="S359" s="95">
        <f>IF(Table33[[#This Row],[Category]]="Parties Food &amp; Beverages",Table33[[#This Row],[Account Deposit Amount]]-Table33[[#This Row],[Account Withdrawl Amount]], )</f>
        <v>0</v>
      </c>
      <c r="T359" s="95">
        <f>IF(Table33[[#This Row],[Category]]="Service Projects Donation",Table33[[#This Row],[Account Deposit Amount]]-Table33[[#This Row],[Account Withdrawl Amount]], )</f>
        <v>0</v>
      </c>
      <c r="U359" s="95">
        <f>IF(Table33[[#This Row],[Category]]="Cookie Debt",Table33[[#This Row],[Account Deposit Amount]]-Table33[[#This Row],[Account Withdrawl Amount]], )</f>
        <v>0</v>
      </c>
      <c r="V359" s="95">
        <f>IF(Table33[[#This Row],[Category]]="Other Expense",Table33[[#This Row],[Account Deposit Amount]]-Table33[[#This Row],[Account Withdrawl Amount]], )</f>
        <v>0</v>
      </c>
    </row>
    <row r="360" spans="1:22">
      <c r="A360" s="70"/>
      <c r="B360" s="64"/>
      <c r="C360" s="69"/>
      <c r="D360" s="111"/>
      <c r="E360" s="112"/>
      <c r="F360" s="113"/>
      <c r="G360" s="95">
        <f>$G$359+$E$360-$F$360</f>
        <v>0</v>
      </c>
      <c r="H360" s="70"/>
      <c r="I360" s="95">
        <f>IF(Table33[[#This Row],[Category]]="Fall Product",Table33[[#This Row],[Account Deposit Amount]]-Table33[[#This Row],[Account Withdrawl Amount]], )</f>
        <v>0</v>
      </c>
      <c r="J360" s="95">
        <f>IF(Table33[[#This Row],[Category]]="Cookies",Table33[[#This Row],[Account Deposit Amount]]-Table33[[#This Row],[Account Withdrawl Amount]], )</f>
        <v>0</v>
      </c>
      <c r="K360" s="95">
        <f>IF(Table33[[#This Row],[Category]]="Additional Money Earning Activities",Table33[[#This Row],[Account Deposit Amount]]-Table33[[#This Row],[Account Withdrawl Amount]], )</f>
        <v>0</v>
      </c>
      <c r="L360" s="95">
        <f>IF(Table33[[#This Row],[Category]]="Sponsorships",Table33[[#This Row],[Account Deposit Amount]]-Table33[[#This Row],[Account Withdrawl Amount]], )</f>
        <v>0</v>
      </c>
      <c r="M360" s="95">
        <f>IF(Table33[[#This Row],[Category]]="Troop Dues",Table33[[#This Row],[Account Deposit Amount]]-Table33[[#This Row],[Account Withdrawl Amount]], )</f>
        <v>0</v>
      </c>
      <c r="N360" s="95">
        <f>IF(Table33[[#This Row],[Category]]="Other Income",Table33[[#This Row],[Account Deposit Amount]]-Table33[[#This Row],[Account Withdrawl Amount]], )</f>
        <v>0</v>
      </c>
      <c r="O360" s="95">
        <f>IF(Table33[[#This Row],[Category]]="Registration",Table33[[#This Row],[Account Deposit Amount]]-Table33[[#This Row],[Account Withdrawl Amount]], )</f>
        <v>0</v>
      </c>
      <c r="P360" s="95">
        <f>IF(Table33[[#This Row],[Category]]="Insignia",Table33[[#This Row],[Account Deposit Amount]]-Table33[[#This Row],[Account Withdrawl Amount]], )</f>
        <v>0</v>
      </c>
      <c r="Q360" s="95">
        <f>IF(Table33[[#This Row],[Category]]="Activities/Program",Table33[[#This Row],[Account Deposit Amount]]-Table33[[#This Row],[Account Withdrawl Amount]], )</f>
        <v>0</v>
      </c>
      <c r="R360" s="95">
        <f>IF(Table33[[#This Row],[Category]]="Travel",Table33[[#This Row],[Account Deposit Amount]]-Table33[[#This Row],[Account Withdrawl Amount]], )</f>
        <v>0</v>
      </c>
      <c r="S360" s="95">
        <f>IF(Table33[[#This Row],[Category]]="Parties Food &amp; Beverages",Table33[[#This Row],[Account Deposit Amount]]-Table33[[#This Row],[Account Withdrawl Amount]], )</f>
        <v>0</v>
      </c>
      <c r="T360" s="95">
        <f>IF(Table33[[#This Row],[Category]]="Service Projects Donation",Table33[[#This Row],[Account Deposit Amount]]-Table33[[#This Row],[Account Withdrawl Amount]], )</f>
        <v>0</v>
      </c>
      <c r="U360" s="95">
        <f>IF(Table33[[#This Row],[Category]]="Cookie Debt",Table33[[#This Row],[Account Deposit Amount]]-Table33[[#This Row],[Account Withdrawl Amount]], )</f>
        <v>0</v>
      </c>
      <c r="V360" s="95">
        <f>IF(Table33[[#This Row],[Category]]="Other Expense",Table33[[#This Row],[Account Deposit Amount]]-Table33[[#This Row],[Account Withdrawl Amount]], )</f>
        <v>0</v>
      </c>
    </row>
    <row r="361" spans="1:22">
      <c r="A361" s="70"/>
      <c r="B361" s="64"/>
      <c r="C361" s="69"/>
      <c r="D361" s="111"/>
      <c r="E361" s="112"/>
      <c r="F361" s="113"/>
      <c r="G361" s="95">
        <f>$G$360+$E$361-$F$361</f>
        <v>0</v>
      </c>
      <c r="H361" s="70"/>
      <c r="I361" s="95">
        <f>IF(Table33[[#This Row],[Category]]="Fall Product",Table33[[#This Row],[Account Deposit Amount]]-Table33[[#This Row],[Account Withdrawl Amount]], )</f>
        <v>0</v>
      </c>
      <c r="J361" s="95">
        <f>IF(Table33[[#This Row],[Category]]="Cookies",Table33[[#This Row],[Account Deposit Amount]]-Table33[[#This Row],[Account Withdrawl Amount]], )</f>
        <v>0</v>
      </c>
      <c r="K361" s="95">
        <f>IF(Table33[[#This Row],[Category]]="Additional Money Earning Activities",Table33[[#This Row],[Account Deposit Amount]]-Table33[[#This Row],[Account Withdrawl Amount]], )</f>
        <v>0</v>
      </c>
      <c r="L361" s="95">
        <f>IF(Table33[[#This Row],[Category]]="Sponsorships",Table33[[#This Row],[Account Deposit Amount]]-Table33[[#This Row],[Account Withdrawl Amount]], )</f>
        <v>0</v>
      </c>
      <c r="M361" s="95">
        <f>IF(Table33[[#This Row],[Category]]="Troop Dues",Table33[[#This Row],[Account Deposit Amount]]-Table33[[#This Row],[Account Withdrawl Amount]], )</f>
        <v>0</v>
      </c>
      <c r="N361" s="95">
        <f>IF(Table33[[#This Row],[Category]]="Other Income",Table33[[#This Row],[Account Deposit Amount]]-Table33[[#This Row],[Account Withdrawl Amount]], )</f>
        <v>0</v>
      </c>
      <c r="O361" s="95">
        <f>IF(Table33[[#This Row],[Category]]="Registration",Table33[[#This Row],[Account Deposit Amount]]-Table33[[#This Row],[Account Withdrawl Amount]], )</f>
        <v>0</v>
      </c>
      <c r="P361" s="95">
        <f>IF(Table33[[#This Row],[Category]]="Insignia",Table33[[#This Row],[Account Deposit Amount]]-Table33[[#This Row],[Account Withdrawl Amount]], )</f>
        <v>0</v>
      </c>
      <c r="Q361" s="95">
        <f>IF(Table33[[#This Row],[Category]]="Activities/Program",Table33[[#This Row],[Account Deposit Amount]]-Table33[[#This Row],[Account Withdrawl Amount]], )</f>
        <v>0</v>
      </c>
      <c r="R361" s="95">
        <f>IF(Table33[[#This Row],[Category]]="Travel",Table33[[#This Row],[Account Deposit Amount]]-Table33[[#This Row],[Account Withdrawl Amount]], )</f>
        <v>0</v>
      </c>
      <c r="S361" s="95">
        <f>IF(Table33[[#This Row],[Category]]="Parties Food &amp; Beverages",Table33[[#This Row],[Account Deposit Amount]]-Table33[[#This Row],[Account Withdrawl Amount]], )</f>
        <v>0</v>
      </c>
      <c r="T361" s="95">
        <f>IF(Table33[[#This Row],[Category]]="Service Projects Donation",Table33[[#This Row],[Account Deposit Amount]]-Table33[[#This Row],[Account Withdrawl Amount]], )</f>
        <v>0</v>
      </c>
      <c r="U361" s="95">
        <f>IF(Table33[[#This Row],[Category]]="Cookie Debt",Table33[[#This Row],[Account Deposit Amount]]-Table33[[#This Row],[Account Withdrawl Amount]], )</f>
        <v>0</v>
      </c>
      <c r="V361" s="95">
        <f>IF(Table33[[#This Row],[Category]]="Other Expense",Table33[[#This Row],[Account Deposit Amount]]-Table33[[#This Row],[Account Withdrawl Amount]], )</f>
        <v>0</v>
      </c>
    </row>
    <row r="362" spans="1:22">
      <c r="A362" s="70"/>
      <c r="B362" s="64"/>
      <c r="C362" s="69"/>
      <c r="D362" s="111"/>
      <c r="E362" s="112"/>
      <c r="F362" s="113"/>
      <c r="G362" s="95">
        <f>$G$361+$E$362-$F$362</f>
        <v>0</v>
      </c>
      <c r="H362" s="70"/>
      <c r="I362" s="95">
        <f>IF(Table33[[#This Row],[Category]]="Fall Product",Table33[[#This Row],[Account Deposit Amount]]-Table33[[#This Row],[Account Withdrawl Amount]], )</f>
        <v>0</v>
      </c>
      <c r="J362" s="95">
        <f>IF(Table33[[#This Row],[Category]]="Cookies",Table33[[#This Row],[Account Deposit Amount]]-Table33[[#This Row],[Account Withdrawl Amount]], )</f>
        <v>0</v>
      </c>
      <c r="K362" s="95">
        <f>IF(Table33[[#This Row],[Category]]="Additional Money Earning Activities",Table33[[#This Row],[Account Deposit Amount]]-Table33[[#This Row],[Account Withdrawl Amount]], )</f>
        <v>0</v>
      </c>
      <c r="L362" s="95">
        <f>IF(Table33[[#This Row],[Category]]="Sponsorships",Table33[[#This Row],[Account Deposit Amount]]-Table33[[#This Row],[Account Withdrawl Amount]], )</f>
        <v>0</v>
      </c>
      <c r="M362" s="95">
        <f>IF(Table33[[#This Row],[Category]]="Troop Dues",Table33[[#This Row],[Account Deposit Amount]]-Table33[[#This Row],[Account Withdrawl Amount]], )</f>
        <v>0</v>
      </c>
      <c r="N362" s="95">
        <f>IF(Table33[[#This Row],[Category]]="Other Income",Table33[[#This Row],[Account Deposit Amount]]-Table33[[#This Row],[Account Withdrawl Amount]], )</f>
        <v>0</v>
      </c>
      <c r="O362" s="95">
        <f>IF(Table33[[#This Row],[Category]]="Registration",Table33[[#This Row],[Account Deposit Amount]]-Table33[[#This Row],[Account Withdrawl Amount]], )</f>
        <v>0</v>
      </c>
      <c r="P362" s="95">
        <f>IF(Table33[[#This Row],[Category]]="Insignia",Table33[[#This Row],[Account Deposit Amount]]-Table33[[#This Row],[Account Withdrawl Amount]], )</f>
        <v>0</v>
      </c>
      <c r="Q362" s="95">
        <f>IF(Table33[[#This Row],[Category]]="Activities/Program",Table33[[#This Row],[Account Deposit Amount]]-Table33[[#This Row],[Account Withdrawl Amount]], )</f>
        <v>0</v>
      </c>
      <c r="R362" s="95">
        <f>IF(Table33[[#This Row],[Category]]="Travel",Table33[[#This Row],[Account Deposit Amount]]-Table33[[#This Row],[Account Withdrawl Amount]], )</f>
        <v>0</v>
      </c>
      <c r="S362" s="95">
        <f>IF(Table33[[#This Row],[Category]]="Parties Food &amp; Beverages",Table33[[#This Row],[Account Deposit Amount]]-Table33[[#This Row],[Account Withdrawl Amount]], )</f>
        <v>0</v>
      </c>
      <c r="T362" s="95">
        <f>IF(Table33[[#This Row],[Category]]="Service Projects Donation",Table33[[#This Row],[Account Deposit Amount]]-Table33[[#This Row],[Account Withdrawl Amount]], )</f>
        <v>0</v>
      </c>
      <c r="U362" s="95">
        <f>IF(Table33[[#This Row],[Category]]="Cookie Debt",Table33[[#This Row],[Account Deposit Amount]]-Table33[[#This Row],[Account Withdrawl Amount]], )</f>
        <v>0</v>
      </c>
      <c r="V362" s="95">
        <f>IF(Table33[[#This Row],[Category]]="Other Expense",Table33[[#This Row],[Account Deposit Amount]]-Table33[[#This Row],[Account Withdrawl Amount]], )</f>
        <v>0</v>
      </c>
    </row>
    <row r="363" spans="1:22">
      <c r="A363" s="70"/>
      <c r="B363" s="64"/>
      <c r="C363" s="69"/>
      <c r="D363" s="111"/>
      <c r="E363" s="112"/>
      <c r="F363" s="113"/>
      <c r="G363" s="95">
        <f>$G$362+$E$363-$F$363</f>
        <v>0</v>
      </c>
      <c r="H363" s="70"/>
      <c r="I363" s="95">
        <f>IF(Table33[[#This Row],[Category]]="Fall Product",Table33[[#This Row],[Account Deposit Amount]]-Table33[[#This Row],[Account Withdrawl Amount]], )</f>
        <v>0</v>
      </c>
      <c r="J363" s="95">
        <f>IF(Table33[[#This Row],[Category]]="Cookies",Table33[[#This Row],[Account Deposit Amount]]-Table33[[#This Row],[Account Withdrawl Amount]], )</f>
        <v>0</v>
      </c>
      <c r="K363" s="95">
        <f>IF(Table33[[#This Row],[Category]]="Additional Money Earning Activities",Table33[[#This Row],[Account Deposit Amount]]-Table33[[#This Row],[Account Withdrawl Amount]], )</f>
        <v>0</v>
      </c>
      <c r="L363" s="95">
        <f>IF(Table33[[#This Row],[Category]]="Sponsorships",Table33[[#This Row],[Account Deposit Amount]]-Table33[[#This Row],[Account Withdrawl Amount]], )</f>
        <v>0</v>
      </c>
      <c r="M363" s="95">
        <f>IF(Table33[[#This Row],[Category]]="Troop Dues",Table33[[#This Row],[Account Deposit Amount]]-Table33[[#This Row],[Account Withdrawl Amount]], )</f>
        <v>0</v>
      </c>
      <c r="N363" s="95">
        <f>IF(Table33[[#This Row],[Category]]="Other Income",Table33[[#This Row],[Account Deposit Amount]]-Table33[[#This Row],[Account Withdrawl Amount]], )</f>
        <v>0</v>
      </c>
      <c r="O363" s="95">
        <f>IF(Table33[[#This Row],[Category]]="Registration",Table33[[#This Row],[Account Deposit Amount]]-Table33[[#This Row],[Account Withdrawl Amount]], )</f>
        <v>0</v>
      </c>
      <c r="P363" s="95">
        <f>IF(Table33[[#This Row],[Category]]="Insignia",Table33[[#This Row],[Account Deposit Amount]]-Table33[[#This Row],[Account Withdrawl Amount]], )</f>
        <v>0</v>
      </c>
      <c r="Q363" s="95">
        <f>IF(Table33[[#This Row],[Category]]="Activities/Program",Table33[[#This Row],[Account Deposit Amount]]-Table33[[#This Row],[Account Withdrawl Amount]], )</f>
        <v>0</v>
      </c>
      <c r="R363" s="95">
        <f>IF(Table33[[#This Row],[Category]]="Travel",Table33[[#This Row],[Account Deposit Amount]]-Table33[[#This Row],[Account Withdrawl Amount]], )</f>
        <v>0</v>
      </c>
      <c r="S363" s="95">
        <f>IF(Table33[[#This Row],[Category]]="Parties Food &amp; Beverages",Table33[[#This Row],[Account Deposit Amount]]-Table33[[#This Row],[Account Withdrawl Amount]], )</f>
        <v>0</v>
      </c>
      <c r="T363" s="95">
        <f>IF(Table33[[#This Row],[Category]]="Service Projects Donation",Table33[[#This Row],[Account Deposit Amount]]-Table33[[#This Row],[Account Withdrawl Amount]], )</f>
        <v>0</v>
      </c>
      <c r="U363" s="95">
        <f>IF(Table33[[#This Row],[Category]]="Cookie Debt",Table33[[#This Row],[Account Deposit Amount]]-Table33[[#This Row],[Account Withdrawl Amount]], )</f>
        <v>0</v>
      </c>
      <c r="V363" s="95">
        <f>IF(Table33[[#This Row],[Category]]="Other Expense",Table33[[#This Row],[Account Deposit Amount]]-Table33[[#This Row],[Account Withdrawl Amount]], )</f>
        <v>0</v>
      </c>
    </row>
    <row r="364" spans="1:22">
      <c r="A364" s="70"/>
      <c r="B364" s="64"/>
      <c r="C364" s="69"/>
      <c r="D364" s="111"/>
      <c r="E364" s="112"/>
      <c r="F364" s="113"/>
      <c r="G364" s="95">
        <f>$G$363+$E$364-$F$364</f>
        <v>0</v>
      </c>
      <c r="H364" s="70"/>
      <c r="I364" s="95">
        <f>IF(Table33[[#This Row],[Category]]="Fall Product",Table33[[#This Row],[Account Deposit Amount]]-Table33[[#This Row],[Account Withdrawl Amount]], )</f>
        <v>0</v>
      </c>
      <c r="J364" s="95">
        <f>IF(Table33[[#This Row],[Category]]="Cookies",Table33[[#This Row],[Account Deposit Amount]]-Table33[[#This Row],[Account Withdrawl Amount]], )</f>
        <v>0</v>
      </c>
      <c r="K364" s="95">
        <f>IF(Table33[[#This Row],[Category]]="Additional Money Earning Activities",Table33[[#This Row],[Account Deposit Amount]]-Table33[[#This Row],[Account Withdrawl Amount]], )</f>
        <v>0</v>
      </c>
      <c r="L364" s="95">
        <f>IF(Table33[[#This Row],[Category]]="Sponsorships",Table33[[#This Row],[Account Deposit Amount]]-Table33[[#This Row],[Account Withdrawl Amount]], )</f>
        <v>0</v>
      </c>
      <c r="M364" s="95">
        <f>IF(Table33[[#This Row],[Category]]="Troop Dues",Table33[[#This Row],[Account Deposit Amount]]-Table33[[#This Row],[Account Withdrawl Amount]], )</f>
        <v>0</v>
      </c>
      <c r="N364" s="95">
        <f>IF(Table33[[#This Row],[Category]]="Other Income",Table33[[#This Row],[Account Deposit Amount]]-Table33[[#This Row],[Account Withdrawl Amount]], )</f>
        <v>0</v>
      </c>
      <c r="O364" s="95">
        <f>IF(Table33[[#This Row],[Category]]="Registration",Table33[[#This Row],[Account Deposit Amount]]-Table33[[#This Row],[Account Withdrawl Amount]], )</f>
        <v>0</v>
      </c>
      <c r="P364" s="95">
        <f>IF(Table33[[#This Row],[Category]]="Insignia",Table33[[#This Row],[Account Deposit Amount]]-Table33[[#This Row],[Account Withdrawl Amount]], )</f>
        <v>0</v>
      </c>
      <c r="Q364" s="95">
        <f>IF(Table33[[#This Row],[Category]]="Activities/Program",Table33[[#This Row],[Account Deposit Amount]]-Table33[[#This Row],[Account Withdrawl Amount]], )</f>
        <v>0</v>
      </c>
      <c r="R364" s="95">
        <f>IF(Table33[[#This Row],[Category]]="Travel",Table33[[#This Row],[Account Deposit Amount]]-Table33[[#This Row],[Account Withdrawl Amount]], )</f>
        <v>0</v>
      </c>
      <c r="S364" s="95">
        <f>IF(Table33[[#This Row],[Category]]="Parties Food &amp; Beverages",Table33[[#This Row],[Account Deposit Amount]]-Table33[[#This Row],[Account Withdrawl Amount]], )</f>
        <v>0</v>
      </c>
      <c r="T364" s="95">
        <f>IF(Table33[[#This Row],[Category]]="Service Projects Donation",Table33[[#This Row],[Account Deposit Amount]]-Table33[[#This Row],[Account Withdrawl Amount]], )</f>
        <v>0</v>
      </c>
      <c r="U364" s="95">
        <f>IF(Table33[[#This Row],[Category]]="Cookie Debt",Table33[[#This Row],[Account Deposit Amount]]-Table33[[#This Row],[Account Withdrawl Amount]], )</f>
        <v>0</v>
      </c>
      <c r="V364" s="95">
        <f>IF(Table33[[#This Row],[Category]]="Other Expense",Table33[[#This Row],[Account Deposit Amount]]-Table33[[#This Row],[Account Withdrawl Amount]], )</f>
        <v>0</v>
      </c>
    </row>
    <row r="365" spans="1:22">
      <c r="A365" s="70"/>
      <c r="B365" s="64"/>
      <c r="C365" s="69"/>
      <c r="D365" s="111"/>
      <c r="E365" s="112"/>
      <c r="F365" s="113"/>
      <c r="G365" s="95">
        <f>$G$364+$E$365-$F$365</f>
        <v>0</v>
      </c>
      <c r="H365" s="70"/>
      <c r="I365" s="95">
        <f>IF(Table33[[#This Row],[Category]]="Fall Product",Table33[[#This Row],[Account Deposit Amount]]-Table33[[#This Row],[Account Withdrawl Amount]], )</f>
        <v>0</v>
      </c>
      <c r="J365" s="95">
        <f>IF(Table33[[#This Row],[Category]]="Cookies",Table33[[#This Row],[Account Deposit Amount]]-Table33[[#This Row],[Account Withdrawl Amount]], )</f>
        <v>0</v>
      </c>
      <c r="K365" s="95">
        <f>IF(Table33[[#This Row],[Category]]="Additional Money Earning Activities",Table33[[#This Row],[Account Deposit Amount]]-Table33[[#This Row],[Account Withdrawl Amount]], )</f>
        <v>0</v>
      </c>
      <c r="L365" s="95">
        <f>IF(Table33[[#This Row],[Category]]="Sponsorships",Table33[[#This Row],[Account Deposit Amount]]-Table33[[#This Row],[Account Withdrawl Amount]], )</f>
        <v>0</v>
      </c>
      <c r="M365" s="95">
        <f>IF(Table33[[#This Row],[Category]]="Troop Dues",Table33[[#This Row],[Account Deposit Amount]]-Table33[[#This Row],[Account Withdrawl Amount]], )</f>
        <v>0</v>
      </c>
      <c r="N365" s="95">
        <f>IF(Table33[[#This Row],[Category]]="Other Income",Table33[[#This Row],[Account Deposit Amount]]-Table33[[#This Row],[Account Withdrawl Amount]], )</f>
        <v>0</v>
      </c>
      <c r="O365" s="95">
        <f>IF(Table33[[#This Row],[Category]]="Registration",Table33[[#This Row],[Account Deposit Amount]]-Table33[[#This Row],[Account Withdrawl Amount]], )</f>
        <v>0</v>
      </c>
      <c r="P365" s="95">
        <f>IF(Table33[[#This Row],[Category]]="Insignia",Table33[[#This Row],[Account Deposit Amount]]-Table33[[#This Row],[Account Withdrawl Amount]], )</f>
        <v>0</v>
      </c>
      <c r="Q365" s="95">
        <f>IF(Table33[[#This Row],[Category]]="Activities/Program",Table33[[#This Row],[Account Deposit Amount]]-Table33[[#This Row],[Account Withdrawl Amount]], )</f>
        <v>0</v>
      </c>
      <c r="R365" s="95">
        <f>IF(Table33[[#This Row],[Category]]="Travel",Table33[[#This Row],[Account Deposit Amount]]-Table33[[#This Row],[Account Withdrawl Amount]], )</f>
        <v>0</v>
      </c>
      <c r="S365" s="95">
        <f>IF(Table33[[#This Row],[Category]]="Parties Food &amp; Beverages",Table33[[#This Row],[Account Deposit Amount]]-Table33[[#This Row],[Account Withdrawl Amount]], )</f>
        <v>0</v>
      </c>
      <c r="T365" s="95">
        <f>IF(Table33[[#This Row],[Category]]="Service Projects Donation",Table33[[#This Row],[Account Deposit Amount]]-Table33[[#This Row],[Account Withdrawl Amount]], )</f>
        <v>0</v>
      </c>
      <c r="U365" s="95">
        <f>IF(Table33[[#This Row],[Category]]="Cookie Debt",Table33[[#This Row],[Account Deposit Amount]]-Table33[[#This Row],[Account Withdrawl Amount]], )</f>
        <v>0</v>
      </c>
      <c r="V365" s="95">
        <f>IF(Table33[[#This Row],[Category]]="Other Expense",Table33[[#This Row],[Account Deposit Amount]]-Table33[[#This Row],[Account Withdrawl Amount]], )</f>
        <v>0</v>
      </c>
    </row>
    <row r="366" spans="1:22">
      <c r="A366" s="70"/>
      <c r="B366" s="64"/>
      <c r="C366" s="69"/>
      <c r="D366" s="111"/>
      <c r="E366" s="112"/>
      <c r="F366" s="113"/>
      <c r="G366" s="95">
        <f>$G$365+$E$366-$F$366</f>
        <v>0</v>
      </c>
      <c r="H366" s="70"/>
      <c r="I366" s="95">
        <f>IF(Table33[[#This Row],[Category]]="Fall Product",Table33[[#This Row],[Account Deposit Amount]]-Table33[[#This Row],[Account Withdrawl Amount]], )</f>
        <v>0</v>
      </c>
      <c r="J366" s="95">
        <f>IF(Table33[[#This Row],[Category]]="Cookies",Table33[[#This Row],[Account Deposit Amount]]-Table33[[#This Row],[Account Withdrawl Amount]], )</f>
        <v>0</v>
      </c>
      <c r="K366" s="95">
        <f>IF(Table33[[#This Row],[Category]]="Additional Money Earning Activities",Table33[[#This Row],[Account Deposit Amount]]-Table33[[#This Row],[Account Withdrawl Amount]], )</f>
        <v>0</v>
      </c>
      <c r="L366" s="95">
        <f>IF(Table33[[#This Row],[Category]]="Sponsorships",Table33[[#This Row],[Account Deposit Amount]]-Table33[[#This Row],[Account Withdrawl Amount]], )</f>
        <v>0</v>
      </c>
      <c r="M366" s="95">
        <f>IF(Table33[[#This Row],[Category]]="Troop Dues",Table33[[#This Row],[Account Deposit Amount]]-Table33[[#This Row],[Account Withdrawl Amount]], )</f>
        <v>0</v>
      </c>
      <c r="N366" s="95">
        <f>IF(Table33[[#This Row],[Category]]="Other Income",Table33[[#This Row],[Account Deposit Amount]]-Table33[[#This Row],[Account Withdrawl Amount]], )</f>
        <v>0</v>
      </c>
      <c r="O366" s="95">
        <f>IF(Table33[[#This Row],[Category]]="Registration",Table33[[#This Row],[Account Deposit Amount]]-Table33[[#This Row],[Account Withdrawl Amount]], )</f>
        <v>0</v>
      </c>
      <c r="P366" s="95">
        <f>IF(Table33[[#This Row],[Category]]="Insignia",Table33[[#This Row],[Account Deposit Amount]]-Table33[[#This Row],[Account Withdrawl Amount]], )</f>
        <v>0</v>
      </c>
      <c r="Q366" s="95">
        <f>IF(Table33[[#This Row],[Category]]="Activities/Program",Table33[[#This Row],[Account Deposit Amount]]-Table33[[#This Row],[Account Withdrawl Amount]], )</f>
        <v>0</v>
      </c>
      <c r="R366" s="95">
        <f>IF(Table33[[#This Row],[Category]]="Travel",Table33[[#This Row],[Account Deposit Amount]]-Table33[[#This Row],[Account Withdrawl Amount]], )</f>
        <v>0</v>
      </c>
      <c r="S366" s="95">
        <f>IF(Table33[[#This Row],[Category]]="Parties Food &amp; Beverages",Table33[[#This Row],[Account Deposit Amount]]-Table33[[#This Row],[Account Withdrawl Amount]], )</f>
        <v>0</v>
      </c>
      <c r="T366" s="95">
        <f>IF(Table33[[#This Row],[Category]]="Service Projects Donation",Table33[[#This Row],[Account Deposit Amount]]-Table33[[#This Row],[Account Withdrawl Amount]], )</f>
        <v>0</v>
      </c>
      <c r="U366" s="95">
        <f>IF(Table33[[#This Row],[Category]]="Cookie Debt",Table33[[#This Row],[Account Deposit Amount]]-Table33[[#This Row],[Account Withdrawl Amount]], )</f>
        <v>0</v>
      </c>
      <c r="V366" s="95">
        <f>IF(Table33[[#This Row],[Category]]="Other Expense",Table33[[#This Row],[Account Deposit Amount]]-Table33[[#This Row],[Account Withdrawl Amount]], )</f>
        <v>0</v>
      </c>
    </row>
    <row r="367" spans="1:22">
      <c r="A367" s="70"/>
      <c r="B367" s="64"/>
      <c r="C367" s="69"/>
      <c r="D367" s="111"/>
      <c r="E367" s="112"/>
      <c r="F367" s="113"/>
      <c r="G367" s="95">
        <f>$G$366+$E$367-$F$367</f>
        <v>0</v>
      </c>
      <c r="H367" s="70"/>
      <c r="I367" s="95">
        <f>IF(Table33[[#This Row],[Category]]="Fall Product",Table33[[#This Row],[Account Deposit Amount]]-Table33[[#This Row],[Account Withdrawl Amount]], )</f>
        <v>0</v>
      </c>
      <c r="J367" s="95">
        <f>IF(Table33[[#This Row],[Category]]="Cookies",Table33[[#This Row],[Account Deposit Amount]]-Table33[[#This Row],[Account Withdrawl Amount]], )</f>
        <v>0</v>
      </c>
      <c r="K367" s="95">
        <f>IF(Table33[[#This Row],[Category]]="Additional Money Earning Activities",Table33[[#This Row],[Account Deposit Amount]]-Table33[[#This Row],[Account Withdrawl Amount]], )</f>
        <v>0</v>
      </c>
      <c r="L367" s="95">
        <f>IF(Table33[[#This Row],[Category]]="Sponsorships",Table33[[#This Row],[Account Deposit Amount]]-Table33[[#This Row],[Account Withdrawl Amount]], )</f>
        <v>0</v>
      </c>
      <c r="M367" s="95">
        <f>IF(Table33[[#This Row],[Category]]="Troop Dues",Table33[[#This Row],[Account Deposit Amount]]-Table33[[#This Row],[Account Withdrawl Amount]], )</f>
        <v>0</v>
      </c>
      <c r="N367" s="95">
        <f>IF(Table33[[#This Row],[Category]]="Other Income",Table33[[#This Row],[Account Deposit Amount]]-Table33[[#This Row],[Account Withdrawl Amount]], )</f>
        <v>0</v>
      </c>
      <c r="O367" s="95">
        <f>IF(Table33[[#This Row],[Category]]="Registration",Table33[[#This Row],[Account Deposit Amount]]-Table33[[#This Row],[Account Withdrawl Amount]], )</f>
        <v>0</v>
      </c>
      <c r="P367" s="95">
        <f>IF(Table33[[#This Row],[Category]]="Insignia",Table33[[#This Row],[Account Deposit Amount]]-Table33[[#This Row],[Account Withdrawl Amount]], )</f>
        <v>0</v>
      </c>
      <c r="Q367" s="95">
        <f>IF(Table33[[#This Row],[Category]]="Activities/Program",Table33[[#This Row],[Account Deposit Amount]]-Table33[[#This Row],[Account Withdrawl Amount]], )</f>
        <v>0</v>
      </c>
      <c r="R367" s="95">
        <f>IF(Table33[[#This Row],[Category]]="Travel",Table33[[#This Row],[Account Deposit Amount]]-Table33[[#This Row],[Account Withdrawl Amount]], )</f>
        <v>0</v>
      </c>
      <c r="S367" s="95">
        <f>IF(Table33[[#This Row],[Category]]="Parties Food &amp; Beverages",Table33[[#This Row],[Account Deposit Amount]]-Table33[[#This Row],[Account Withdrawl Amount]], )</f>
        <v>0</v>
      </c>
      <c r="T367" s="95">
        <f>IF(Table33[[#This Row],[Category]]="Service Projects Donation",Table33[[#This Row],[Account Deposit Amount]]-Table33[[#This Row],[Account Withdrawl Amount]], )</f>
        <v>0</v>
      </c>
      <c r="U367" s="95">
        <f>IF(Table33[[#This Row],[Category]]="Cookie Debt",Table33[[#This Row],[Account Deposit Amount]]-Table33[[#This Row],[Account Withdrawl Amount]], )</f>
        <v>0</v>
      </c>
      <c r="V367" s="95">
        <f>IF(Table33[[#This Row],[Category]]="Other Expense",Table33[[#This Row],[Account Deposit Amount]]-Table33[[#This Row],[Account Withdrawl Amount]], )</f>
        <v>0</v>
      </c>
    </row>
    <row r="368" spans="1:22">
      <c r="A368" s="70"/>
      <c r="B368" s="64"/>
      <c r="C368" s="69"/>
      <c r="D368" s="111"/>
      <c r="E368" s="112"/>
      <c r="F368" s="113"/>
      <c r="G368" s="95">
        <f>$G$367+$E$368-$F$368</f>
        <v>0</v>
      </c>
      <c r="H368" s="70"/>
      <c r="I368" s="95">
        <f>IF(Table33[[#This Row],[Category]]="Fall Product",Table33[[#This Row],[Account Deposit Amount]]-Table33[[#This Row],[Account Withdrawl Amount]], )</f>
        <v>0</v>
      </c>
      <c r="J368" s="95">
        <f>IF(Table33[[#This Row],[Category]]="Cookies",Table33[[#This Row],[Account Deposit Amount]]-Table33[[#This Row],[Account Withdrawl Amount]], )</f>
        <v>0</v>
      </c>
      <c r="K368" s="95">
        <f>IF(Table33[[#This Row],[Category]]="Additional Money Earning Activities",Table33[[#This Row],[Account Deposit Amount]]-Table33[[#This Row],[Account Withdrawl Amount]], )</f>
        <v>0</v>
      </c>
      <c r="L368" s="95">
        <f>IF(Table33[[#This Row],[Category]]="Sponsorships",Table33[[#This Row],[Account Deposit Amount]]-Table33[[#This Row],[Account Withdrawl Amount]], )</f>
        <v>0</v>
      </c>
      <c r="M368" s="95">
        <f>IF(Table33[[#This Row],[Category]]="Troop Dues",Table33[[#This Row],[Account Deposit Amount]]-Table33[[#This Row],[Account Withdrawl Amount]], )</f>
        <v>0</v>
      </c>
      <c r="N368" s="95">
        <f>IF(Table33[[#This Row],[Category]]="Other Income",Table33[[#This Row],[Account Deposit Amount]]-Table33[[#This Row],[Account Withdrawl Amount]], )</f>
        <v>0</v>
      </c>
      <c r="O368" s="95">
        <f>IF(Table33[[#This Row],[Category]]="Registration",Table33[[#This Row],[Account Deposit Amount]]-Table33[[#This Row],[Account Withdrawl Amount]], )</f>
        <v>0</v>
      </c>
      <c r="P368" s="95">
        <f>IF(Table33[[#This Row],[Category]]="Insignia",Table33[[#This Row],[Account Deposit Amount]]-Table33[[#This Row],[Account Withdrawl Amount]], )</f>
        <v>0</v>
      </c>
      <c r="Q368" s="95">
        <f>IF(Table33[[#This Row],[Category]]="Activities/Program",Table33[[#This Row],[Account Deposit Amount]]-Table33[[#This Row],[Account Withdrawl Amount]], )</f>
        <v>0</v>
      </c>
      <c r="R368" s="95">
        <f>IF(Table33[[#This Row],[Category]]="Travel",Table33[[#This Row],[Account Deposit Amount]]-Table33[[#This Row],[Account Withdrawl Amount]], )</f>
        <v>0</v>
      </c>
      <c r="S368" s="95">
        <f>IF(Table33[[#This Row],[Category]]="Parties Food &amp; Beverages",Table33[[#This Row],[Account Deposit Amount]]-Table33[[#This Row],[Account Withdrawl Amount]], )</f>
        <v>0</v>
      </c>
      <c r="T368" s="95">
        <f>IF(Table33[[#This Row],[Category]]="Service Projects Donation",Table33[[#This Row],[Account Deposit Amount]]-Table33[[#This Row],[Account Withdrawl Amount]], )</f>
        <v>0</v>
      </c>
      <c r="U368" s="95">
        <f>IF(Table33[[#This Row],[Category]]="Cookie Debt",Table33[[#This Row],[Account Deposit Amount]]-Table33[[#This Row],[Account Withdrawl Amount]], )</f>
        <v>0</v>
      </c>
      <c r="V368" s="95">
        <f>IF(Table33[[#This Row],[Category]]="Other Expense",Table33[[#This Row],[Account Deposit Amount]]-Table33[[#This Row],[Account Withdrawl Amount]], )</f>
        <v>0</v>
      </c>
    </row>
    <row r="369" spans="1:22">
      <c r="A369" s="70"/>
      <c r="B369" s="64"/>
      <c r="C369" s="69"/>
      <c r="D369" s="111"/>
      <c r="E369" s="112"/>
      <c r="F369" s="113"/>
      <c r="G369" s="95">
        <f>$G$368+$E$369-$F$369</f>
        <v>0</v>
      </c>
      <c r="H369" s="70"/>
      <c r="I369" s="95">
        <f>IF(Table33[[#This Row],[Category]]="Fall Product",Table33[[#This Row],[Account Deposit Amount]]-Table33[[#This Row],[Account Withdrawl Amount]], )</f>
        <v>0</v>
      </c>
      <c r="J369" s="95">
        <f>IF(Table33[[#This Row],[Category]]="Cookies",Table33[[#This Row],[Account Deposit Amount]]-Table33[[#This Row],[Account Withdrawl Amount]], )</f>
        <v>0</v>
      </c>
      <c r="K369" s="95">
        <f>IF(Table33[[#This Row],[Category]]="Additional Money Earning Activities",Table33[[#This Row],[Account Deposit Amount]]-Table33[[#This Row],[Account Withdrawl Amount]], )</f>
        <v>0</v>
      </c>
      <c r="L369" s="95">
        <f>IF(Table33[[#This Row],[Category]]="Sponsorships",Table33[[#This Row],[Account Deposit Amount]]-Table33[[#This Row],[Account Withdrawl Amount]], )</f>
        <v>0</v>
      </c>
      <c r="M369" s="95">
        <f>IF(Table33[[#This Row],[Category]]="Troop Dues",Table33[[#This Row],[Account Deposit Amount]]-Table33[[#This Row],[Account Withdrawl Amount]], )</f>
        <v>0</v>
      </c>
      <c r="N369" s="95">
        <f>IF(Table33[[#This Row],[Category]]="Other Income",Table33[[#This Row],[Account Deposit Amount]]-Table33[[#This Row],[Account Withdrawl Amount]], )</f>
        <v>0</v>
      </c>
      <c r="O369" s="95">
        <f>IF(Table33[[#This Row],[Category]]="Registration",Table33[[#This Row],[Account Deposit Amount]]-Table33[[#This Row],[Account Withdrawl Amount]], )</f>
        <v>0</v>
      </c>
      <c r="P369" s="95">
        <f>IF(Table33[[#This Row],[Category]]="Insignia",Table33[[#This Row],[Account Deposit Amount]]-Table33[[#This Row],[Account Withdrawl Amount]], )</f>
        <v>0</v>
      </c>
      <c r="Q369" s="95">
        <f>IF(Table33[[#This Row],[Category]]="Activities/Program",Table33[[#This Row],[Account Deposit Amount]]-Table33[[#This Row],[Account Withdrawl Amount]], )</f>
        <v>0</v>
      </c>
      <c r="R369" s="95">
        <f>IF(Table33[[#This Row],[Category]]="Travel",Table33[[#This Row],[Account Deposit Amount]]-Table33[[#This Row],[Account Withdrawl Amount]], )</f>
        <v>0</v>
      </c>
      <c r="S369" s="95">
        <f>IF(Table33[[#This Row],[Category]]="Parties Food &amp; Beverages",Table33[[#This Row],[Account Deposit Amount]]-Table33[[#This Row],[Account Withdrawl Amount]], )</f>
        <v>0</v>
      </c>
      <c r="T369" s="95">
        <f>IF(Table33[[#This Row],[Category]]="Service Projects Donation",Table33[[#This Row],[Account Deposit Amount]]-Table33[[#This Row],[Account Withdrawl Amount]], )</f>
        <v>0</v>
      </c>
      <c r="U369" s="95">
        <f>IF(Table33[[#This Row],[Category]]="Cookie Debt",Table33[[#This Row],[Account Deposit Amount]]-Table33[[#This Row],[Account Withdrawl Amount]], )</f>
        <v>0</v>
      </c>
      <c r="V369" s="95">
        <f>IF(Table33[[#This Row],[Category]]="Other Expense",Table33[[#This Row],[Account Deposit Amount]]-Table33[[#This Row],[Account Withdrawl Amount]], )</f>
        <v>0</v>
      </c>
    </row>
    <row r="370" spans="1:22">
      <c r="A370" s="70"/>
      <c r="B370" s="64"/>
      <c r="C370" s="69"/>
      <c r="D370" s="111"/>
      <c r="E370" s="112"/>
      <c r="F370" s="113"/>
      <c r="G370" s="95">
        <f>$G$369+$E$370-$F$370</f>
        <v>0</v>
      </c>
      <c r="H370" s="70"/>
      <c r="I370" s="95">
        <f>IF(Table33[[#This Row],[Category]]="Fall Product",Table33[[#This Row],[Account Deposit Amount]]-Table33[[#This Row],[Account Withdrawl Amount]], )</f>
        <v>0</v>
      </c>
      <c r="J370" s="95">
        <f>IF(Table33[[#This Row],[Category]]="Cookies",Table33[[#This Row],[Account Deposit Amount]]-Table33[[#This Row],[Account Withdrawl Amount]], )</f>
        <v>0</v>
      </c>
      <c r="K370" s="95">
        <f>IF(Table33[[#This Row],[Category]]="Additional Money Earning Activities",Table33[[#This Row],[Account Deposit Amount]]-Table33[[#This Row],[Account Withdrawl Amount]], )</f>
        <v>0</v>
      </c>
      <c r="L370" s="95">
        <f>IF(Table33[[#This Row],[Category]]="Sponsorships",Table33[[#This Row],[Account Deposit Amount]]-Table33[[#This Row],[Account Withdrawl Amount]], )</f>
        <v>0</v>
      </c>
      <c r="M370" s="95">
        <f>IF(Table33[[#This Row],[Category]]="Troop Dues",Table33[[#This Row],[Account Deposit Amount]]-Table33[[#This Row],[Account Withdrawl Amount]], )</f>
        <v>0</v>
      </c>
      <c r="N370" s="95">
        <f>IF(Table33[[#This Row],[Category]]="Other Income",Table33[[#This Row],[Account Deposit Amount]]-Table33[[#This Row],[Account Withdrawl Amount]], )</f>
        <v>0</v>
      </c>
      <c r="O370" s="95">
        <f>IF(Table33[[#This Row],[Category]]="Registration",Table33[[#This Row],[Account Deposit Amount]]-Table33[[#This Row],[Account Withdrawl Amount]], )</f>
        <v>0</v>
      </c>
      <c r="P370" s="95">
        <f>IF(Table33[[#This Row],[Category]]="Insignia",Table33[[#This Row],[Account Deposit Amount]]-Table33[[#This Row],[Account Withdrawl Amount]], )</f>
        <v>0</v>
      </c>
      <c r="Q370" s="95">
        <f>IF(Table33[[#This Row],[Category]]="Activities/Program",Table33[[#This Row],[Account Deposit Amount]]-Table33[[#This Row],[Account Withdrawl Amount]], )</f>
        <v>0</v>
      </c>
      <c r="R370" s="95">
        <f>IF(Table33[[#This Row],[Category]]="Travel",Table33[[#This Row],[Account Deposit Amount]]-Table33[[#This Row],[Account Withdrawl Amount]], )</f>
        <v>0</v>
      </c>
      <c r="S370" s="95">
        <f>IF(Table33[[#This Row],[Category]]="Parties Food &amp; Beverages",Table33[[#This Row],[Account Deposit Amount]]-Table33[[#This Row],[Account Withdrawl Amount]], )</f>
        <v>0</v>
      </c>
      <c r="T370" s="95">
        <f>IF(Table33[[#This Row],[Category]]="Service Projects Donation",Table33[[#This Row],[Account Deposit Amount]]-Table33[[#This Row],[Account Withdrawl Amount]], )</f>
        <v>0</v>
      </c>
      <c r="U370" s="95">
        <f>IF(Table33[[#This Row],[Category]]="Cookie Debt",Table33[[#This Row],[Account Deposit Amount]]-Table33[[#This Row],[Account Withdrawl Amount]], )</f>
        <v>0</v>
      </c>
      <c r="V370" s="95">
        <f>IF(Table33[[#This Row],[Category]]="Other Expense",Table33[[#This Row],[Account Deposit Amount]]-Table33[[#This Row],[Account Withdrawl Amount]], )</f>
        <v>0</v>
      </c>
    </row>
    <row r="371" spans="1:22">
      <c r="A371" s="70"/>
      <c r="B371" s="64"/>
      <c r="C371" s="69"/>
      <c r="D371" s="111"/>
      <c r="E371" s="112"/>
      <c r="F371" s="113"/>
      <c r="G371" s="95">
        <f>$G$370+$E$371-$F$371</f>
        <v>0</v>
      </c>
      <c r="H371" s="70"/>
      <c r="I371" s="95">
        <f>IF(Table33[[#This Row],[Category]]="Fall Product",Table33[[#This Row],[Account Deposit Amount]]-Table33[[#This Row],[Account Withdrawl Amount]], )</f>
        <v>0</v>
      </c>
      <c r="J371" s="95">
        <f>IF(Table33[[#This Row],[Category]]="Cookies",Table33[[#This Row],[Account Deposit Amount]]-Table33[[#This Row],[Account Withdrawl Amount]], )</f>
        <v>0</v>
      </c>
      <c r="K371" s="95">
        <f>IF(Table33[[#This Row],[Category]]="Additional Money Earning Activities",Table33[[#This Row],[Account Deposit Amount]]-Table33[[#This Row],[Account Withdrawl Amount]], )</f>
        <v>0</v>
      </c>
      <c r="L371" s="95">
        <f>IF(Table33[[#This Row],[Category]]="Sponsorships",Table33[[#This Row],[Account Deposit Amount]]-Table33[[#This Row],[Account Withdrawl Amount]], )</f>
        <v>0</v>
      </c>
      <c r="M371" s="95">
        <f>IF(Table33[[#This Row],[Category]]="Troop Dues",Table33[[#This Row],[Account Deposit Amount]]-Table33[[#This Row],[Account Withdrawl Amount]], )</f>
        <v>0</v>
      </c>
      <c r="N371" s="95">
        <f>IF(Table33[[#This Row],[Category]]="Other Income",Table33[[#This Row],[Account Deposit Amount]]-Table33[[#This Row],[Account Withdrawl Amount]], )</f>
        <v>0</v>
      </c>
      <c r="O371" s="95">
        <f>IF(Table33[[#This Row],[Category]]="Registration",Table33[[#This Row],[Account Deposit Amount]]-Table33[[#This Row],[Account Withdrawl Amount]], )</f>
        <v>0</v>
      </c>
      <c r="P371" s="95">
        <f>IF(Table33[[#This Row],[Category]]="Insignia",Table33[[#This Row],[Account Deposit Amount]]-Table33[[#This Row],[Account Withdrawl Amount]], )</f>
        <v>0</v>
      </c>
      <c r="Q371" s="95">
        <f>IF(Table33[[#This Row],[Category]]="Activities/Program",Table33[[#This Row],[Account Deposit Amount]]-Table33[[#This Row],[Account Withdrawl Amount]], )</f>
        <v>0</v>
      </c>
      <c r="R371" s="95">
        <f>IF(Table33[[#This Row],[Category]]="Travel",Table33[[#This Row],[Account Deposit Amount]]-Table33[[#This Row],[Account Withdrawl Amount]], )</f>
        <v>0</v>
      </c>
      <c r="S371" s="95">
        <f>IF(Table33[[#This Row],[Category]]="Parties Food &amp; Beverages",Table33[[#This Row],[Account Deposit Amount]]-Table33[[#This Row],[Account Withdrawl Amount]], )</f>
        <v>0</v>
      </c>
      <c r="T371" s="95">
        <f>IF(Table33[[#This Row],[Category]]="Service Projects Donation",Table33[[#This Row],[Account Deposit Amount]]-Table33[[#This Row],[Account Withdrawl Amount]], )</f>
        <v>0</v>
      </c>
      <c r="U371" s="95">
        <f>IF(Table33[[#This Row],[Category]]="Cookie Debt",Table33[[#This Row],[Account Deposit Amount]]-Table33[[#This Row],[Account Withdrawl Amount]], )</f>
        <v>0</v>
      </c>
      <c r="V371" s="95">
        <f>IF(Table33[[#This Row],[Category]]="Other Expense",Table33[[#This Row],[Account Deposit Amount]]-Table33[[#This Row],[Account Withdrawl Amount]], )</f>
        <v>0</v>
      </c>
    </row>
    <row r="372" spans="1:22">
      <c r="A372" s="70"/>
      <c r="B372" s="64"/>
      <c r="C372" s="69"/>
      <c r="D372" s="111"/>
      <c r="E372" s="112"/>
      <c r="F372" s="113"/>
      <c r="G372" s="95">
        <f>$G$371+$E$372-$F$372</f>
        <v>0</v>
      </c>
      <c r="H372" s="70"/>
      <c r="I372" s="95">
        <f>IF(Table33[[#This Row],[Category]]="Fall Product",Table33[[#This Row],[Account Deposit Amount]]-Table33[[#This Row],[Account Withdrawl Amount]], )</f>
        <v>0</v>
      </c>
      <c r="J372" s="95">
        <f>IF(Table33[[#This Row],[Category]]="Cookies",Table33[[#This Row],[Account Deposit Amount]]-Table33[[#This Row],[Account Withdrawl Amount]], )</f>
        <v>0</v>
      </c>
      <c r="K372" s="95">
        <f>IF(Table33[[#This Row],[Category]]="Additional Money Earning Activities",Table33[[#This Row],[Account Deposit Amount]]-Table33[[#This Row],[Account Withdrawl Amount]], )</f>
        <v>0</v>
      </c>
      <c r="L372" s="95">
        <f>IF(Table33[[#This Row],[Category]]="Sponsorships",Table33[[#This Row],[Account Deposit Amount]]-Table33[[#This Row],[Account Withdrawl Amount]], )</f>
        <v>0</v>
      </c>
      <c r="M372" s="95">
        <f>IF(Table33[[#This Row],[Category]]="Troop Dues",Table33[[#This Row],[Account Deposit Amount]]-Table33[[#This Row],[Account Withdrawl Amount]], )</f>
        <v>0</v>
      </c>
      <c r="N372" s="95">
        <f>IF(Table33[[#This Row],[Category]]="Other Income",Table33[[#This Row],[Account Deposit Amount]]-Table33[[#This Row],[Account Withdrawl Amount]], )</f>
        <v>0</v>
      </c>
      <c r="O372" s="95">
        <f>IF(Table33[[#This Row],[Category]]="Registration",Table33[[#This Row],[Account Deposit Amount]]-Table33[[#This Row],[Account Withdrawl Amount]], )</f>
        <v>0</v>
      </c>
      <c r="P372" s="95">
        <f>IF(Table33[[#This Row],[Category]]="Insignia",Table33[[#This Row],[Account Deposit Amount]]-Table33[[#This Row],[Account Withdrawl Amount]], )</f>
        <v>0</v>
      </c>
      <c r="Q372" s="95">
        <f>IF(Table33[[#This Row],[Category]]="Activities/Program",Table33[[#This Row],[Account Deposit Amount]]-Table33[[#This Row],[Account Withdrawl Amount]], )</f>
        <v>0</v>
      </c>
      <c r="R372" s="95">
        <f>IF(Table33[[#This Row],[Category]]="Travel",Table33[[#This Row],[Account Deposit Amount]]-Table33[[#This Row],[Account Withdrawl Amount]], )</f>
        <v>0</v>
      </c>
      <c r="S372" s="95">
        <f>IF(Table33[[#This Row],[Category]]="Parties Food &amp; Beverages",Table33[[#This Row],[Account Deposit Amount]]-Table33[[#This Row],[Account Withdrawl Amount]], )</f>
        <v>0</v>
      </c>
      <c r="T372" s="95">
        <f>IF(Table33[[#This Row],[Category]]="Service Projects Donation",Table33[[#This Row],[Account Deposit Amount]]-Table33[[#This Row],[Account Withdrawl Amount]], )</f>
        <v>0</v>
      </c>
      <c r="U372" s="95">
        <f>IF(Table33[[#This Row],[Category]]="Cookie Debt",Table33[[#This Row],[Account Deposit Amount]]-Table33[[#This Row],[Account Withdrawl Amount]], )</f>
        <v>0</v>
      </c>
      <c r="V372" s="95">
        <f>IF(Table33[[#This Row],[Category]]="Other Expense",Table33[[#This Row],[Account Deposit Amount]]-Table33[[#This Row],[Account Withdrawl Amount]], )</f>
        <v>0</v>
      </c>
    </row>
    <row r="373" spans="1:22">
      <c r="A373" s="70"/>
      <c r="B373" s="64"/>
      <c r="C373" s="69"/>
      <c r="D373" s="111"/>
      <c r="E373" s="112"/>
      <c r="F373" s="113"/>
      <c r="G373" s="95">
        <f>$G$372+$E$373-$F$373</f>
        <v>0</v>
      </c>
      <c r="H373" s="70"/>
      <c r="I373" s="95">
        <f>IF(Table33[[#This Row],[Category]]="Fall Product",Table33[[#This Row],[Account Deposit Amount]]-Table33[[#This Row],[Account Withdrawl Amount]], )</f>
        <v>0</v>
      </c>
      <c r="J373" s="95">
        <f>IF(Table33[[#This Row],[Category]]="Cookies",Table33[[#This Row],[Account Deposit Amount]]-Table33[[#This Row],[Account Withdrawl Amount]], )</f>
        <v>0</v>
      </c>
      <c r="K373" s="95">
        <f>IF(Table33[[#This Row],[Category]]="Additional Money Earning Activities",Table33[[#This Row],[Account Deposit Amount]]-Table33[[#This Row],[Account Withdrawl Amount]], )</f>
        <v>0</v>
      </c>
      <c r="L373" s="95">
        <f>IF(Table33[[#This Row],[Category]]="Sponsorships",Table33[[#This Row],[Account Deposit Amount]]-Table33[[#This Row],[Account Withdrawl Amount]], )</f>
        <v>0</v>
      </c>
      <c r="M373" s="95">
        <f>IF(Table33[[#This Row],[Category]]="Troop Dues",Table33[[#This Row],[Account Deposit Amount]]-Table33[[#This Row],[Account Withdrawl Amount]], )</f>
        <v>0</v>
      </c>
      <c r="N373" s="95">
        <f>IF(Table33[[#This Row],[Category]]="Other Income",Table33[[#This Row],[Account Deposit Amount]]-Table33[[#This Row],[Account Withdrawl Amount]], )</f>
        <v>0</v>
      </c>
      <c r="O373" s="95">
        <f>IF(Table33[[#This Row],[Category]]="Registration",Table33[[#This Row],[Account Deposit Amount]]-Table33[[#This Row],[Account Withdrawl Amount]], )</f>
        <v>0</v>
      </c>
      <c r="P373" s="95">
        <f>IF(Table33[[#This Row],[Category]]="Insignia",Table33[[#This Row],[Account Deposit Amount]]-Table33[[#This Row],[Account Withdrawl Amount]], )</f>
        <v>0</v>
      </c>
      <c r="Q373" s="95">
        <f>IF(Table33[[#This Row],[Category]]="Activities/Program",Table33[[#This Row],[Account Deposit Amount]]-Table33[[#This Row],[Account Withdrawl Amount]], )</f>
        <v>0</v>
      </c>
      <c r="R373" s="95">
        <f>IF(Table33[[#This Row],[Category]]="Travel",Table33[[#This Row],[Account Deposit Amount]]-Table33[[#This Row],[Account Withdrawl Amount]], )</f>
        <v>0</v>
      </c>
      <c r="S373" s="95">
        <f>IF(Table33[[#This Row],[Category]]="Parties Food &amp; Beverages",Table33[[#This Row],[Account Deposit Amount]]-Table33[[#This Row],[Account Withdrawl Amount]], )</f>
        <v>0</v>
      </c>
      <c r="T373" s="95">
        <f>IF(Table33[[#This Row],[Category]]="Service Projects Donation",Table33[[#This Row],[Account Deposit Amount]]-Table33[[#This Row],[Account Withdrawl Amount]], )</f>
        <v>0</v>
      </c>
      <c r="U373" s="95">
        <f>IF(Table33[[#This Row],[Category]]="Cookie Debt",Table33[[#This Row],[Account Deposit Amount]]-Table33[[#This Row],[Account Withdrawl Amount]], )</f>
        <v>0</v>
      </c>
      <c r="V373" s="95">
        <f>IF(Table33[[#This Row],[Category]]="Other Expense",Table33[[#This Row],[Account Deposit Amount]]-Table33[[#This Row],[Account Withdrawl Amount]], )</f>
        <v>0</v>
      </c>
    </row>
    <row r="374" spans="1:22">
      <c r="A374" s="70"/>
      <c r="B374" s="64"/>
      <c r="C374" s="69"/>
      <c r="D374" s="111"/>
      <c r="E374" s="112"/>
      <c r="F374" s="113"/>
      <c r="G374" s="95">
        <f>$G$373+$E$374-$F$374</f>
        <v>0</v>
      </c>
      <c r="H374" s="70"/>
      <c r="I374" s="95">
        <f>IF(Table33[[#This Row],[Category]]="Fall Product",Table33[[#This Row],[Account Deposit Amount]]-Table33[[#This Row],[Account Withdrawl Amount]], )</f>
        <v>0</v>
      </c>
      <c r="J374" s="95">
        <f>IF(Table33[[#This Row],[Category]]="Cookies",Table33[[#This Row],[Account Deposit Amount]]-Table33[[#This Row],[Account Withdrawl Amount]], )</f>
        <v>0</v>
      </c>
      <c r="K374" s="95">
        <f>IF(Table33[[#This Row],[Category]]="Additional Money Earning Activities",Table33[[#This Row],[Account Deposit Amount]]-Table33[[#This Row],[Account Withdrawl Amount]], )</f>
        <v>0</v>
      </c>
      <c r="L374" s="95">
        <f>IF(Table33[[#This Row],[Category]]="Sponsorships",Table33[[#This Row],[Account Deposit Amount]]-Table33[[#This Row],[Account Withdrawl Amount]], )</f>
        <v>0</v>
      </c>
      <c r="M374" s="95">
        <f>IF(Table33[[#This Row],[Category]]="Troop Dues",Table33[[#This Row],[Account Deposit Amount]]-Table33[[#This Row],[Account Withdrawl Amount]], )</f>
        <v>0</v>
      </c>
      <c r="N374" s="95">
        <f>IF(Table33[[#This Row],[Category]]="Other Income",Table33[[#This Row],[Account Deposit Amount]]-Table33[[#This Row],[Account Withdrawl Amount]], )</f>
        <v>0</v>
      </c>
      <c r="O374" s="95">
        <f>IF(Table33[[#This Row],[Category]]="Registration",Table33[[#This Row],[Account Deposit Amount]]-Table33[[#This Row],[Account Withdrawl Amount]], )</f>
        <v>0</v>
      </c>
      <c r="P374" s="95">
        <f>IF(Table33[[#This Row],[Category]]="Insignia",Table33[[#This Row],[Account Deposit Amount]]-Table33[[#This Row],[Account Withdrawl Amount]], )</f>
        <v>0</v>
      </c>
      <c r="Q374" s="95">
        <f>IF(Table33[[#This Row],[Category]]="Activities/Program",Table33[[#This Row],[Account Deposit Amount]]-Table33[[#This Row],[Account Withdrawl Amount]], )</f>
        <v>0</v>
      </c>
      <c r="R374" s="95">
        <f>IF(Table33[[#This Row],[Category]]="Travel",Table33[[#This Row],[Account Deposit Amount]]-Table33[[#This Row],[Account Withdrawl Amount]], )</f>
        <v>0</v>
      </c>
      <c r="S374" s="95">
        <f>IF(Table33[[#This Row],[Category]]="Parties Food &amp; Beverages",Table33[[#This Row],[Account Deposit Amount]]-Table33[[#This Row],[Account Withdrawl Amount]], )</f>
        <v>0</v>
      </c>
      <c r="T374" s="95">
        <f>IF(Table33[[#This Row],[Category]]="Service Projects Donation",Table33[[#This Row],[Account Deposit Amount]]-Table33[[#This Row],[Account Withdrawl Amount]], )</f>
        <v>0</v>
      </c>
      <c r="U374" s="95">
        <f>IF(Table33[[#This Row],[Category]]="Cookie Debt",Table33[[#This Row],[Account Deposit Amount]]-Table33[[#This Row],[Account Withdrawl Amount]], )</f>
        <v>0</v>
      </c>
      <c r="V374" s="95">
        <f>IF(Table33[[#This Row],[Category]]="Other Expense",Table33[[#This Row],[Account Deposit Amount]]-Table33[[#This Row],[Account Withdrawl Amount]], )</f>
        <v>0</v>
      </c>
    </row>
    <row r="375" spans="1:22">
      <c r="A375" s="70"/>
      <c r="B375" s="64"/>
      <c r="C375" s="69"/>
      <c r="D375" s="111"/>
      <c r="E375" s="112"/>
      <c r="F375" s="113"/>
      <c r="G375" s="95">
        <f>$G$374+$E$375-$F$375</f>
        <v>0</v>
      </c>
      <c r="H375" s="70"/>
      <c r="I375" s="95">
        <f>IF(Table33[[#This Row],[Category]]="Fall Product",Table33[[#This Row],[Account Deposit Amount]]-Table33[[#This Row],[Account Withdrawl Amount]], )</f>
        <v>0</v>
      </c>
      <c r="J375" s="95">
        <f>IF(Table33[[#This Row],[Category]]="Cookies",Table33[[#This Row],[Account Deposit Amount]]-Table33[[#This Row],[Account Withdrawl Amount]], )</f>
        <v>0</v>
      </c>
      <c r="K375" s="95">
        <f>IF(Table33[[#This Row],[Category]]="Additional Money Earning Activities",Table33[[#This Row],[Account Deposit Amount]]-Table33[[#This Row],[Account Withdrawl Amount]], )</f>
        <v>0</v>
      </c>
      <c r="L375" s="95">
        <f>IF(Table33[[#This Row],[Category]]="Sponsorships",Table33[[#This Row],[Account Deposit Amount]]-Table33[[#This Row],[Account Withdrawl Amount]], )</f>
        <v>0</v>
      </c>
      <c r="M375" s="95">
        <f>IF(Table33[[#This Row],[Category]]="Troop Dues",Table33[[#This Row],[Account Deposit Amount]]-Table33[[#This Row],[Account Withdrawl Amount]], )</f>
        <v>0</v>
      </c>
      <c r="N375" s="95">
        <f>IF(Table33[[#This Row],[Category]]="Other Income",Table33[[#This Row],[Account Deposit Amount]]-Table33[[#This Row],[Account Withdrawl Amount]], )</f>
        <v>0</v>
      </c>
      <c r="O375" s="95">
        <f>IF(Table33[[#This Row],[Category]]="Registration",Table33[[#This Row],[Account Deposit Amount]]-Table33[[#This Row],[Account Withdrawl Amount]], )</f>
        <v>0</v>
      </c>
      <c r="P375" s="95">
        <f>IF(Table33[[#This Row],[Category]]="Insignia",Table33[[#This Row],[Account Deposit Amount]]-Table33[[#This Row],[Account Withdrawl Amount]], )</f>
        <v>0</v>
      </c>
      <c r="Q375" s="95">
        <f>IF(Table33[[#This Row],[Category]]="Activities/Program",Table33[[#This Row],[Account Deposit Amount]]-Table33[[#This Row],[Account Withdrawl Amount]], )</f>
        <v>0</v>
      </c>
      <c r="R375" s="95">
        <f>IF(Table33[[#This Row],[Category]]="Travel",Table33[[#This Row],[Account Deposit Amount]]-Table33[[#This Row],[Account Withdrawl Amount]], )</f>
        <v>0</v>
      </c>
      <c r="S375" s="95">
        <f>IF(Table33[[#This Row],[Category]]="Parties Food &amp; Beverages",Table33[[#This Row],[Account Deposit Amount]]-Table33[[#This Row],[Account Withdrawl Amount]], )</f>
        <v>0</v>
      </c>
      <c r="T375" s="95">
        <f>IF(Table33[[#This Row],[Category]]="Service Projects Donation",Table33[[#This Row],[Account Deposit Amount]]-Table33[[#This Row],[Account Withdrawl Amount]], )</f>
        <v>0</v>
      </c>
      <c r="U375" s="95">
        <f>IF(Table33[[#This Row],[Category]]="Cookie Debt",Table33[[#This Row],[Account Deposit Amount]]-Table33[[#This Row],[Account Withdrawl Amount]], )</f>
        <v>0</v>
      </c>
      <c r="V375" s="95">
        <f>IF(Table33[[#This Row],[Category]]="Other Expense",Table33[[#This Row],[Account Deposit Amount]]-Table33[[#This Row],[Account Withdrawl Amount]], )</f>
        <v>0</v>
      </c>
    </row>
    <row r="376" spans="1:22">
      <c r="A376" s="70"/>
      <c r="B376" s="64"/>
      <c r="C376" s="69"/>
      <c r="D376" s="111"/>
      <c r="E376" s="112"/>
      <c r="F376" s="113"/>
      <c r="G376" s="95">
        <f>$G$375+$E$376-$F$376</f>
        <v>0</v>
      </c>
      <c r="H376" s="70"/>
      <c r="I376" s="95">
        <f>IF(Table33[[#This Row],[Category]]="Fall Product",Table33[[#This Row],[Account Deposit Amount]]-Table33[[#This Row],[Account Withdrawl Amount]], )</f>
        <v>0</v>
      </c>
      <c r="J376" s="95">
        <f>IF(Table33[[#This Row],[Category]]="Cookies",Table33[[#This Row],[Account Deposit Amount]]-Table33[[#This Row],[Account Withdrawl Amount]], )</f>
        <v>0</v>
      </c>
      <c r="K376" s="95">
        <f>IF(Table33[[#This Row],[Category]]="Additional Money Earning Activities",Table33[[#This Row],[Account Deposit Amount]]-Table33[[#This Row],[Account Withdrawl Amount]], )</f>
        <v>0</v>
      </c>
      <c r="L376" s="95">
        <f>IF(Table33[[#This Row],[Category]]="Sponsorships",Table33[[#This Row],[Account Deposit Amount]]-Table33[[#This Row],[Account Withdrawl Amount]], )</f>
        <v>0</v>
      </c>
      <c r="M376" s="95">
        <f>IF(Table33[[#This Row],[Category]]="Troop Dues",Table33[[#This Row],[Account Deposit Amount]]-Table33[[#This Row],[Account Withdrawl Amount]], )</f>
        <v>0</v>
      </c>
      <c r="N376" s="95">
        <f>IF(Table33[[#This Row],[Category]]="Other Income",Table33[[#This Row],[Account Deposit Amount]]-Table33[[#This Row],[Account Withdrawl Amount]], )</f>
        <v>0</v>
      </c>
      <c r="O376" s="95">
        <f>IF(Table33[[#This Row],[Category]]="Registration",Table33[[#This Row],[Account Deposit Amount]]-Table33[[#This Row],[Account Withdrawl Amount]], )</f>
        <v>0</v>
      </c>
      <c r="P376" s="95">
        <f>IF(Table33[[#This Row],[Category]]="Insignia",Table33[[#This Row],[Account Deposit Amount]]-Table33[[#This Row],[Account Withdrawl Amount]], )</f>
        <v>0</v>
      </c>
      <c r="Q376" s="95">
        <f>IF(Table33[[#This Row],[Category]]="Activities/Program",Table33[[#This Row],[Account Deposit Amount]]-Table33[[#This Row],[Account Withdrawl Amount]], )</f>
        <v>0</v>
      </c>
      <c r="R376" s="95">
        <f>IF(Table33[[#This Row],[Category]]="Travel",Table33[[#This Row],[Account Deposit Amount]]-Table33[[#This Row],[Account Withdrawl Amount]], )</f>
        <v>0</v>
      </c>
      <c r="S376" s="95">
        <f>IF(Table33[[#This Row],[Category]]="Parties Food &amp; Beverages",Table33[[#This Row],[Account Deposit Amount]]-Table33[[#This Row],[Account Withdrawl Amount]], )</f>
        <v>0</v>
      </c>
      <c r="T376" s="95">
        <f>IF(Table33[[#This Row],[Category]]="Service Projects Donation",Table33[[#This Row],[Account Deposit Amount]]-Table33[[#This Row],[Account Withdrawl Amount]], )</f>
        <v>0</v>
      </c>
      <c r="U376" s="95">
        <f>IF(Table33[[#This Row],[Category]]="Cookie Debt",Table33[[#This Row],[Account Deposit Amount]]-Table33[[#This Row],[Account Withdrawl Amount]], )</f>
        <v>0</v>
      </c>
      <c r="V376" s="95">
        <f>IF(Table33[[#This Row],[Category]]="Other Expense",Table33[[#This Row],[Account Deposit Amount]]-Table33[[#This Row],[Account Withdrawl Amount]], )</f>
        <v>0</v>
      </c>
    </row>
    <row r="377" spans="1:22">
      <c r="A377" s="70"/>
      <c r="B377" s="64"/>
      <c r="C377" s="69"/>
      <c r="D377" s="111"/>
      <c r="E377" s="112"/>
      <c r="F377" s="113"/>
      <c r="G377" s="95">
        <f>$G$376+$E$377-$F$377</f>
        <v>0</v>
      </c>
      <c r="H377" s="70"/>
      <c r="I377" s="95">
        <f>IF(Table33[[#This Row],[Category]]="Fall Product",Table33[[#This Row],[Account Deposit Amount]]-Table33[[#This Row],[Account Withdrawl Amount]], )</f>
        <v>0</v>
      </c>
      <c r="J377" s="95">
        <f>IF(Table33[[#This Row],[Category]]="Cookies",Table33[[#This Row],[Account Deposit Amount]]-Table33[[#This Row],[Account Withdrawl Amount]], )</f>
        <v>0</v>
      </c>
      <c r="K377" s="95">
        <f>IF(Table33[[#This Row],[Category]]="Additional Money Earning Activities",Table33[[#This Row],[Account Deposit Amount]]-Table33[[#This Row],[Account Withdrawl Amount]], )</f>
        <v>0</v>
      </c>
      <c r="L377" s="95">
        <f>IF(Table33[[#This Row],[Category]]="Sponsorships",Table33[[#This Row],[Account Deposit Amount]]-Table33[[#This Row],[Account Withdrawl Amount]], )</f>
        <v>0</v>
      </c>
      <c r="M377" s="95">
        <f>IF(Table33[[#This Row],[Category]]="Troop Dues",Table33[[#This Row],[Account Deposit Amount]]-Table33[[#This Row],[Account Withdrawl Amount]], )</f>
        <v>0</v>
      </c>
      <c r="N377" s="95">
        <f>IF(Table33[[#This Row],[Category]]="Other Income",Table33[[#This Row],[Account Deposit Amount]]-Table33[[#This Row],[Account Withdrawl Amount]], )</f>
        <v>0</v>
      </c>
      <c r="O377" s="95">
        <f>IF(Table33[[#This Row],[Category]]="Registration",Table33[[#This Row],[Account Deposit Amount]]-Table33[[#This Row],[Account Withdrawl Amount]], )</f>
        <v>0</v>
      </c>
      <c r="P377" s="95">
        <f>IF(Table33[[#This Row],[Category]]="Insignia",Table33[[#This Row],[Account Deposit Amount]]-Table33[[#This Row],[Account Withdrawl Amount]], )</f>
        <v>0</v>
      </c>
      <c r="Q377" s="95">
        <f>IF(Table33[[#This Row],[Category]]="Activities/Program",Table33[[#This Row],[Account Deposit Amount]]-Table33[[#This Row],[Account Withdrawl Amount]], )</f>
        <v>0</v>
      </c>
      <c r="R377" s="95">
        <f>IF(Table33[[#This Row],[Category]]="Travel",Table33[[#This Row],[Account Deposit Amount]]-Table33[[#This Row],[Account Withdrawl Amount]], )</f>
        <v>0</v>
      </c>
      <c r="S377" s="95">
        <f>IF(Table33[[#This Row],[Category]]="Parties Food &amp; Beverages",Table33[[#This Row],[Account Deposit Amount]]-Table33[[#This Row],[Account Withdrawl Amount]], )</f>
        <v>0</v>
      </c>
      <c r="T377" s="95">
        <f>IF(Table33[[#This Row],[Category]]="Service Projects Donation",Table33[[#This Row],[Account Deposit Amount]]-Table33[[#This Row],[Account Withdrawl Amount]], )</f>
        <v>0</v>
      </c>
      <c r="U377" s="95">
        <f>IF(Table33[[#This Row],[Category]]="Cookie Debt",Table33[[#This Row],[Account Deposit Amount]]-Table33[[#This Row],[Account Withdrawl Amount]], )</f>
        <v>0</v>
      </c>
      <c r="V377" s="95">
        <f>IF(Table33[[#This Row],[Category]]="Other Expense",Table33[[#This Row],[Account Deposit Amount]]-Table33[[#This Row],[Account Withdrawl Amount]], )</f>
        <v>0</v>
      </c>
    </row>
    <row r="378" spans="1:22">
      <c r="A378" s="70"/>
      <c r="B378" s="64"/>
      <c r="C378" s="69"/>
      <c r="D378" s="111"/>
      <c r="E378" s="112"/>
      <c r="F378" s="113"/>
      <c r="G378" s="95">
        <f>$G$377+$E$378-$F$378</f>
        <v>0</v>
      </c>
      <c r="H378" s="70"/>
      <c r="I378" s="95">
        <f>IF(Table33[[#This Row],[Category]]="Fall Product",Table33[[#This Row],[Account Deposit Amount]]-Table33[[#This Row],[Account Withdrawl Amount]], )</f>
        <v>0</v>
      </c>
      <c r="J378" s="95">
        <f>IF(Table33[[#This Row],[Category]]="Cookies",Table33[[#This Row],[Account Deposit Amount]]-Table33[[#This Row],[Account Withdrawl Amount]], )</f>
        <v>0</v>
      </c>
      <c r="K378" s="95">
        <f>IF(Table33[[#This Row],[Category]]="Additional Money Earning Activities",Table33[[#This Row],[Account Deposit Amount]]-Table33[[#This Row],[Account Withdrawl Amount]], )</f>
        <v>0</v>
      </c>
      <c r="L378" s="95">
        <f>IF(Table33[[#This Row],[Category]]="Sponsorships",Table33[[#This Row],[Account Deposit Amount]]-Table33[[#This Row],[Account Withdrawl Amount]], )</f>
        <v>0</v>
      </c>
      <c r="M378" s="95">
        <f>IF(Table33[[#This Row],[Category]]="Troop Dues",Table33[[#This Row],[Account Deposit Amount]]-Table33[[#This Row],[Account Withdrawl Amount]], )</f>
        <v>0</v>
      </c>
      <c r="N378" s="95">
        <f>IF(Table33[[#This Row],[Category]]="Other Income",Table33[[#This Row],[Account Deposit Amount]]-Table33[[#This Row],[Account Withdrawl Amount]], )</f>
        <v>0</v>
      </c>
      <c r="O378" s="95">
        <f>IF(Table33[[#This Row],[Category]]="Registration",Table33[[#This Row],[Account Deposit Amount]]-Table33[[#This Row],[Account Withdrawl Amount]], )</f>
        <v>0</v>
      </c>
      <c r="P378" s="95">
        <f>IF(Table33[[#This Row],[Category]]="Insignia",Table33[[#This Row],[Account Deposit Amount]]-Table33[[#This Row],[Account Withdrawl Amount]], )</f>
        <v>0</v>
      </c>
      <c r="Q378" s="95">
        <f>IF(Table33[[#This Row],[Category]]="Activities/Program",Table33[[#This Row],[Account Deposit Amount]]-Table33[[#This Row],[Account Withdrawl Amount]], )</f>
        <v>0</v>
      </c>
      <c r="R378" s="95">
        <f>IF(Table33[[#This Row],[Category]]="Travel",Table33[[#This Row],[Account Deposit Amount]]-Table33[[#This Row],[Account Withdrawl Amount]], )</f>
        <v>0</v>
      </c>
      <c r="S378" s="95">
        <f>IF(Table33[[#This Row],[Category]]="Parties Food &amp; Beverages",Table33[[#This Row],[Account Deposit Amount]]-Table33[[#This Row],[Account Withdrawl Amount]], )</f>
        <v>0</v>
      </c>
      <c r="T378" s="95">
        <f>IF(Table33[[#This Row],[Category]]="Service Projects Donation",Table33[[#This Row],[Account Deposit Amount]]-Table33[[#This Row],[Account Withdrawl Amount]], )</f>
        <v>0</v>
      </c>
      <c r="U378" s="95">
        <f>IF(Table33[[#This Row],[Category]]="Cookie Debt",Table33[[#This Row],[Account Deposit Amount]]-Table33[[#This Row],[Account Withdrawl Amount]], )</f>
        <v>0</v>
      </c>
      <c r="V378" s="95">
        <f>IF(Table33[[#This Row],[Category]]="Other Expense",Table33[[#This Row],[Account Deposit Amount]]-Table33[[#This Row],[Account Withdrawl Amount]], )</f>
        <v>0</v>
      </c>
    </row>
    <row r="379" spans="1:22">
      <c r="A379" s="70"/>
      <c r="B379" s="64"/>
      <c r="C379" s="69"/>
      <c r="D379" s="111"/>
      <c r="E379" s="112"/>
      <c r="F379" s="113"/>
      <c r="G379" s="95">
        <f>$G$378+$E$379-$F$379</f>
        <v>0</v>
      </c>
      <c r="H379" s="70"/>
      <c r="I379" s="95">
        <f>IF(Table33[[#This Row],[Category]]="Fall Product",Table33[[#This Row],[Account Deposit Amount]]-Table33[[#This Row],[Account Withdrawl Amount]], )</f>
        <v>0</v>
      </c>
      <c r="J379" s="95">
        <f>IF(Table33[[#This Row],[Category]]="Cookies",Table33[[#This Row],[Account Deposit Amount]]-Table33[[#This Row],[Account Withdrawl Amount]], )</f>
        <v>0</v>
      </c>
      <c r="K379" s="95">
        <f>IF(Table33[[#This Row],[Category]]="Additional Money Earning Activities",Table33[[#This Row],[Account Deposit Amount]]-Table33[[#This Row],[Account Withdrawl Amount]], )</f>
        <v>0</v>
      </c>
      <c r="L379" s="95">
        <f>IF(Table33[[#This Row],[Category]]="Sponsorships",Table33[[#This Row],[Account Deposit Amount]]-Table33[[#This Row],[Account Withdrawl Amount]], )</f>
        <v>0</v>
      </c>
      <c r="M379" s="95">
        <f>IF(Table33[[#This Row],[Category]]="Troop Dues",Table33[[#This Row],[Account Deposit Amount]]-Table33[[#This Row],[Account Withdrawl Amount]], )</f>
        <v>0</v>
      </c>
      <c r="N379" s="95">
        <f>IF(Table33[[#This Row],[Category]]="Other Income",Table33[[#This Row],[Account Deposit Amount]]-Table33[[#This Row],[Account Withdrawl Amount]], )</f>
        <v>0</v>
      </c>
      <c r="O379" s="95">
        <f>IF(Table33[[#This Row],[Category]]="Registration",Table33[[#This Row],[Account Deposit Amount]]-Table33[[#This Row],[Account Withdrawl Amount]], )</f>
        <v>0</v>
      </c>
      <c r="P379" s="95">
        <f>IF(Table33[[#This Row],[Category]]="Insignia",Table33[[#This Row],[Account Deposit Amount]]-Table33[[#This Row],[Account Withdrawl Amount]], )</f>
        <v>0</v>
      </c>
      <c r="Q379" s="95">
        <f>IF(Table33[[#This Row],[Category]]="Activities/Program",Table33[[#This Row],[Account Deposit Amount]]-Table33[[#This Row],[Account Withdrawl Amount]], )</f>
        <v>0</v>
      </c>
      <c r="R379" s="95">
        <f>IF(Table33[[#This Row],[Category]]="Travel",Table33[[#This Row],[Account Deposit Amount]]-Table33[[#This Row],[Account Withdrawl Amount]], )</f>
        <v>0</v>
      </c>
      <c r="S379" s="95">
        <f>IF(Table33[[#This Row],[Category]]="Parties Food &amp; Beverages",Table33[[#This Row],[Account Deposit Amount]]-Table33[[#This Row],[Account Withdrawl Amount]], )</f>
        <v>0</v>
      </c>
      <c r="T379" s="95">
        <f>IF(Table33[[#This Row],[Category]]="Service Projects Donation",Table33[[#This Row],[Account Deposit Amount]]-Table33[[#This Row],[Account Withdrawl Amount]], )</f>
        <v>0</v>
      </c>
      <c r="U379" s="95">
        <f>IF(Table33[[#This Row],[Category]]="Cookie Debt",Table33[[#This Row],[Account Deposit Amount]]-Table33[[#This Row],[Account Withdrawl Amount]], )</f>
        <v>0</v>
      </c>
      <c r="V379" s="95">
        <f>IF(Table33[[#This Row],[Category]]="Other Expense",Table33[[#This Row],[Account Deposit Amount]]-Table33[[#This Row],[Account Withdrawl Amount]], )</f>
        <v>0</v>
      </c>
    </row>
    <row r="380" spans="1:22">
      <c r="A380" s="70"/>
      <c r="B380" s="64"/>
      <c r="C380" s="69"/>
      <c r="D380" s="111"/>
      <c r="E380" s="112"/>
      <c r="F380" s="113"/>
      <c r="G380" s="95">
        <f>$G$379+$E$380-$F$380</f>
        <v>0</v>
      </c>
      <c r="H380" s="70"/>
      <c r="I380" s="95">
        <f>IF(Table33[[#This Row],[Category]]="Fall Product",Table33[[#This Row],[Account Deposit Amount]]-Table33[[#This Row],[Account Withdrawl Amount]], )</f>
        <v>0</v>
      </c>
      <c r="J380" s="95">
        <f>IF(Table33[[#This Row],[Category]]="Cookies",Table33[[#This Row],[Account Deposit Amount]]-Table33[[#This Row],[Account Withdrawl Amount]], )</f>
        <v>0</v>
      </c>
      <c r="K380" s="95">
        <f>IF(Table33[[#This Row],[Category]]="Additional Money Earning Activities",Table33[[#This Row],[Account Deposit Amount]]-Table33[[#This Row],[Account Withdrawl Amount]], )</f>
        <v>0</v>
      </c>
      <c r="L380" s="95">
        <f>IF(Table33[[#This Row],[Category]]="Sponsorships",Table33[[#This Row],[Account Deposit Amount]]-Table33[[#This Row],[Account Withdrawl Amount]], )</f>
        <v>0</v>
      </c>
      <c r="M380" s="95">
        <f>IF(Table33[[#This Row],[Category]]="Troop Dues",Table33[[#This Row],[Account Deposit Amount]]-Table33[[#This Row],[Account Withdrawl Amount]], )</f>
        <v>0</v>
      </c>
      <c r="N380" s="95">
        <f>IF(Table33[[#This Row],[Category]]="Other Income",Table33[[#This Row],[Account Deposit Amount]]-Table33[[#This Row],[Account Withdrawl Amount]], )</f>
        <v>0</v>
      </c>
      <c r="O380" s="95">
        <f>IF(Table33[[#This Row],[Category]]="Registration",Table33[[#This Row],[Account Deposit Amount]]-Table33[[#This Row],[Account Withdrawl Amount]], )</f>
        <v>0</v>
      </c>
      <c r="P380" s="95">
        <f>IF(Table33[[#This Row],[Category]]="Insignia",Table33[[#This Row],[Account Deposit Amount]]-Table33[[#This Row],[Account Withdrawl Amount]], )</f>
        <v>0</v>
      </c>
      <c r="Q380" s="95">
        <f>IF(Table33[[#This Row],[Category]]="Activities/Program",Table33[[#This Row],[Account Deposit Amount]]-Table33[[#This Row],[Account Withdrawl Amount]], )</f>
        <v>0</v>
      </c>
      <c r="R380" s="95">
        <f>IF(Table33[[#This Row],[Category]]="Travel",Table33[[#This Row],[Account Deposit Amount]]-Table33[[#This Row],[Account Withdrawl Amount]], )</f>
        <v>0</v>
      </c>
      <c r="S380" s="95">
        <f>IF(Table33[[#This Row],[Category]]="Parties Food &amp; Beverages",Table33[[#This Row],[Account Deposit Amount]]-Table33[[#This Row],[Account Withdrawl Amount]], )</f>
        <v>0</v>
      </c>
      <c r="T380" s="95">
        <f>IF(Table33[[#This Row],[Category]]="Service Projects Donation",Table33[[#This Row],[Account Deposit Amount]]-Table33[[#This Row],[Account Withdrawl Amount]], )</f>
        <v>0</v>
      </c>
      <c r="U380" s="95">
        <f>IF(Table33[[#This Row],[Category]]="Cookie Debt",Table33[[#This Row],[Account Deposit Amount]]-Table33[[#This Row],[Account Withdrawl Amount]], )</f>
        <v>0</v>
      </c>
      <c r="V380" s="95">
        <f>IF(Table33[[#This Row],[Category]]="Other Expense",Table33[[#This Row],[Account Deposit Amount]]-Table33[[#This Row],[Account Withdrawl Amount]], )</f>
        <v>0</v>
      </c>
    </row>
    <row r="381" spans="1:22">
      <c r="A381" s="70"/>
      <c r="B381" s="64"/>
      <c r="C381" s="69"/>
      <c r="D381" s="111"/>
      <c r="E381" s="112"/>
      <c r="F381" s="113"/>
      <c r="G381" s="95">
        <f>$G$380+$E$381-$F$381</f>
        <v>0</v>
      </c>
      <c r="H381" s="70"/>
      <c r="I381" s="95">
        <f>IF(Table33[[#This Row],[Category]]="Fall Product",Table33[[#This Row],[Account Deposit Amount]]-Table33[[#This Row],[Account Withdrawl Amount]], )</f>
        <v>0</v>
      </c>
      <c r="J381" s="95">
        <f>IF(Table33[[#This Row],[Category]]="Cookies",Table33[[#This Row],[Account Deposit Amount]]-Table33[[#This Row],[Account Withdrawl Amount]], )</f>
        <v>0</v>
      </c>
      <c r="K381" s="95">
        <f>IF(Table33[[#This Row],[Category]]="Additional Money Earning Activities",Table33[[#This Row],[Account Deposit Amount]]-Table33[[#This Row],[Account Withdrawl Amount]], )</f>
        <v>0</v>
      </c>
      <c r="L381" s="95">
        <f>IF(Table33[[#This Row],[Category]]="Sponsorships",Table33[[#This Row],[Account Deposit Amount]]-Table33[[#This Row],[Account Withdrawl Amount]], )</f>
        <v>0</v>
      </c>
      <c r="M381" s="95">
        <f>IF(Table33[[#This Row],[Category]]="Troop Dues",Table33[[#This Row],[Account Deposit Amount]]-Table33[[#This Row],[Account Withdrawl Amount]], )</f>
        <v>0</v>
      </c>
      <c r="N381" s="95">
        <f>IF(Table33[[#This Row],[Category]]="Other Income",Table33[[#This Row],[Account Deposit Amount]]-Table33[[#This Row],[Account Withdrawl Amount]], )</f>
        <v>0</v>
      </c>
      <c r="O381" s="95">
        <f>IF(Table33[[#This Row],[Category]]="Registration",Table33[[#This Row],[Account Deposit Amount]]-Table33[[#This Row],[Account Withdrawl Amount]], )</f>
        <v>0</v>
      </c>
      <c r="P381" s="95">
        <f>IF(Table33[[#This Row],[Category]]="Insignia",Table33[[#This Row],[Account Deposit Amount]]-Table33[[#This Row],[Account Withdrawl Amount]], )</f>
        <v>0</v>
      </c>
      <c r="Q381" s="95">
        <f>IF(Table33[[#This Row],[Category]]="Activities/Program",Table33[[#This Row],[Account Deposit Amount]]-Table33[[#This Row],[Account Withdrawl Amount]], )</f>
        <v>0</v>
      </c>
      <c r="R381" s="95">
        <f>IF(Table33[[#This Row],[Category]]="Travel",Table33[[#This Row],[Account Deposit Amount]]-Table33[[#This Row],[Account Withdrawl Amount]], )</f>
        <v>0</v>
      </c>
      <c r="S381" s="95">
        <f>IF(Table33[[#This Row],[Category]]="Parties Food &amp; Beverages",Table33[[#This Row],[Account Deposit Amount]]-Table33[[#This Row],[Account Withdrawl Amount]], )</f>
        <v>0</v>
      </c>
      <c r="T381" s="95">
        <f>IF(Table33[[#This Row],[Category]]="Service Projects Donation",Table33[[#This Row],[Account Deposit Amount]]-Table33[[#This Row],[Account Withdrawl Amount]], )</f>
        <v>0</v>
      </c>
      <c r="U381" s="95">
        <f>IF(Table33[[#This Row],[Category]]="Cookie Debt",Table33[[#This Row],[Account Deposit Amount]]-Table33[[#This Row],[Account Withdrawl Amount]], )</f>
        <v>0</v>
      </c>
      <c r="V381" s="95">
        <f>IF(Table33[[#This Row],[Category]]="Other Expense",Table33[[#This Row],[Account Deposit Amount]]-Table33[[#This Row],[Account Withdrawl Amount]], )</f>
        <v>0</v>
      </c>
    </row>
    <row r="382" spans="1:22">
      <c r="A382" s="70"/>
      <c r="B382" s="64"/>
      <c r="C382" s="69"/>
      <c r="D382" s="111"/>
      <c r="E382" s="112"/>
      <c r="F382" s="113"/>
      <c r="G382" s="95">
        <f>$G$381+$E$382-$F$382</f>
        <v>0</v>
      </c>
      <c r="H382" s="70"/>
      <c r="I382" s="95">
        <f>IF(Table33[[#This Row],[Category]]="Fall Product",Table33[[#This Row],[Account Deposit Amount]]-Table33[[#This Row],[Account Withdrawl Amount]], )</f>
        <v>0</v>
      </c>
      <c r="J382" s="95">
        <f>IF(Table33[[#This Row],[Category]]="Cookies",Table33[[#This Row],[Account Deposit Amount]]-Table33[[#This Row],[Account Withdrawl Amount]], )</f>
        <v>0</v>
      </c>
      <c r="K382" s="95">
        <f>IF(Table33[[#This Row],[Category]]="Additional Money Earning Activities",Table33[[#This Row],[Account Deposit Amount]]-Table33[[#This Row],[Account Withdrawl Amount]], )</f>
        <v>0</v>
      </c>
      <c r="L382" s="95">
        <f>IF(Table33[[#This Row],[Category]]="Sponsorships",Table33[[#This Row],[Account Deposit Amount]]-Table33[[#This Row],[Account Withdrawl Amount]], )</f>
        <v>0</v>
      </c>
      <c r="M382" s="95">
        <f>IF(Table33[[#This Row],[Category]]="Troop Dues",Table33[[#This Row],[Account Deposit Amount]]-Table33[[#This Row],[Account Withdrawl Amount]], )</f>
        <v>0</v>
      </c>
      <c r="N382" s="95">
        <f>IF(Table33[[#This Row],[Category]]="Other Income",Table33[[#This Row],[Account Deposit Amount]]-Table33[[#This Row],[Account Withdrawl Amount]], )</f>
        <v>0</v>
      </c>
      <c r="O382" s="95">
        <f>IF(Table33[[#This Row],[Category]]="Registration",Table33[[#This Row],[Account Deposit Amount]]-Table33[[#This Row],[Account Withdrawl Amount]], )</f>
        <v>0</v>
      </c>
      <c r="P382" s="95">
        <f>IF(Table33[[#This Row],[Category]]="Insignia",Table33[[#This Row],[Account Deposit Amount]]-Table33[[#This Row],[Account Withdrawl Amount]], )</f>
        <v>0</v>
      </c>
      <c r="Q382" s="95">
        <f>IF(Table33[[#This Row],[Category]]="Activities/Program",Table33[[#This Row],[Account Deposit Amount]]-Table33[[#This Row],[Account Withdrawl Amount]], )</f>
        <v>0</v>
      </c>
      <c r="R382" s="95">
        <f>IF(Table33[[#This Row],[Category]]="Travel",Table33[[#This Row],[Account Deposit Amount]]-Table33[[#This Row],[Account Withdrawl Amount]], )</f>
        <v>0</v>
      </c>
      <c r="S382" s="95">
        <f>IF(Table33[[#This Row],[Category]]="Parties Food &amp; Beverages",Table33[[#This Row],[Account Deposit Amount]]-Table33[[#This Row],[Account Withdrawl Amount]], )</f>
        <v>0</v>
      </c>
      <c r="T382" s="95">
        <f>IF(Table33[[#This Row],[Category]]="Service Projects Donation",Table33[[#This Row],[Account Deposit Amount]]-Table33[[#This Row],[Account Withdrawl Amount]], )</f>
        <v>0</v>
      </c>
      <c r="U382" s="95">
        <f>IF(Table33[[#This Row],[Category]]="Cookie Debt",Table33[[#This Row],[Account Deposit Amount]]-Table33[[#This Row],[Account Withdrawl Amount]], )</f>
        <v>0</v>
      </c>
      <c r="V382" s="95">
        <f>IF(Table33[[#This Row],[Category]]="Other Expense",Table33[[#This Row],[Account Deposit Amount]]-Table33[[#This Row],[Account Withdrawl Amount]], )</f>
        <v>0</v>
      </c>
    </row>
    <row r="383" spans="1:22">
      <c r="A383" s="70"/>
      <c r="B383" s="64"/>
      <c r="C383" s="69"/>
      <c r="D383" s="111"/>
      <c r="E383" s="112"/>
      <c r="F383" s="113"/>
      <c r="G383" s="95">
        <f>$G$382+$E$383-$F$383</f>
        <v>0</v>
      </c>
      <c r="H383" s="70"/>
      <c r="I383" s="95">
        <f>IF(Table33[[#This Row],[Category]]="Fall Product",Table33[[#This Row],[Account Deposit Amount]]-Table33[[#This Row],[Account Withdrawl Amount]], )</f>
        <v>0</v>
      </c>
      <c r="J383" s="95">
        <f>IF(Table33[[#This Row],[Category]]="Cookies",Table33[[#This Row],[Account Deposit Amount]]-Table33[[#This Row],[Account Withdrawl Amount]], )</f>
        <v>0</v>
      </c>
      <c r="K383" s="95">
        <f>IF(Table33[[#This Row],[Category]]="Additional Money Earning Activities",Table33[[#This Row],[Account Deposit Amount]]-Table33[[#This Row],[Account Withdrawl Amount]], )</f>
        <v>0</v>
      </c>
      <c r="L383" s="95">
        <f>IF(Table33[[#This Row],[Category]]="Sponsorships",Table33[[#This Row],[Account Deposit Amount]]-Table33[[#This Row],[Account Withdrawl Amount]], )</f>
        <v>0</v>
      </c>
      <c r="M383" s="95">
        <f>IF(Table33[[#This Row],[Category]]="Troop Dues",Table33[[#This Row],[Account Deposit Amount]]-Table33[[#This Row],[Account Withdrawl Amount]], )</f>
        <v>0</v>
      </c>
      <c r="N383" s="95">
        <f>IF(Table33[[#This Row],[Category]]="Other Income",Table33[[#This Row],[Account Deposit Amount]]-Table33[[#This Row],[Account Withdrawl Amount]], )</f>
        <v>0</v>
      </c>
      <c r="O383" s="95">
        <f>IF(Table33[[#This Row],[Category]]="Registration",Table33[[#This Row],[Account Deposit Amount]]-Table33[[#This Row],[Account Withdrawl Amount]], )</f>
        <v>0</v>
      </c>
      <c r="P383" s="95">
        <f>IF(Table33[[#This Row],[Category]]="Insignia",Table33[[#This Row],[Account Deposit Amount]]-Table33[[#This Row],[Account Withdrawl Amount]], )</f>
        <v>0</v>
      </c>
      <c r="Q383" s="95">
        <f>IF(Table33[[#This Row],[Category]]="Activities/Program",Table33[[#This Row],[Account Deposit Amount]]-Table33[[#This Row],[Account Withdrawl Amount]], )</f>
        <v>0</v>
      </c>
      <c r="R383" s="95">
        <f>IF(Table33[[#This Row],[Category]]="Travel",Table33[[#This Row],[Account Deposit Amount]]-Table33[[#This Row],[Account Withdrawl Amount]], )</f>
        <v>0</v>
      </c>
      <c r="S383" s="95">
        <f>IF(Table33[[#This Row],[Category]]="Parties Food &amp; Beverages",Table33[[#This Row],[Account Deposit Amount]]-Table33[[#This Row],[Account Withdrawl Amount]], )</f>
        <v>0</v>
      </c>
      <c r="T383" s="95">
        <f>IF(Table33[[#This Row],[Category]]="Service Projects Donation",Table33[[#This Row],[Account Deposit Amount]]-Table33[[#This Row],[Account Withdrawl Amount]], )</f>
        <v>0</v>
      </c>
      <c r="U383" s="95">
        <f>IF(Table33[[#This Row],[Category]]="Cookie Debt",Table33[[#This Row],[Account Deposit Amount]]-Table33[[#This Row],[Account Withdrawl Amount]], )</f>
        <v>0</v>
      </c>
      <c r="V383" s="95">
        <f>IF(Table33[[#This Row],[Category]]="Other Expense",Table33[[#This Row],[Account Deposit Amount]]-Table33[[#This Row],[Account Withdrawl Amount]], )</f>
        <v>0</v>
      </c>
    </row>
    <row r="384" spans="1:22">
      <c r="A384" s="70"/>
      <c r="B384" s="64"/>
      <c r="C384" s="69"/>
      <c r="D384" s="111"/>
      <c r="E384" s="112"/>
      <c r="F384" s="113"/>
      <c r="G384" s="95">
        <f>$G$383+$E$384-$F$384</f>
        <v>0</v>
      </c>
      <c r="H384" s="70"/>
      <c r="I384" s="95">
        <f>IF(Table33[[#This Row],[Category]]="Fall Product",Table33[[#This Row],[Account Deposit Amount]]-Table33[[#This Row],[Account Withdrawl Amount]], )</f>
        <v>0</v>
      </c>
      <c r="J384" s="95">
        <f>IF(Table33[[#This Row],[Category]]="Cookies",Table33[[#This Row],[Account Deposit Amount]]-Table33[[#This Row],[Account Withdrawl Amount]], )</f>
        <v>0</v>
      </c>
      <c r="K384" s="95">
        <f>IF(Table33[[#This Row],[Category]]="Additional Money Earning Activities",Table33[[#This Row],[Account Deposit Amount]]-Table33[[#This Row],[Account Withdrawl Amount]], )</f>
        <v>0</v>
      </c>
      <c r="L384" s="95">
        <f>IF(Table33[[#This Row],[Category]]="Sponsorships",Table33[[#This Row],[Account Deposit Amount]]-Table33[[#This Row],[Account Withdrawl Amount]], )</f>
        <v>0</v>
      </c>
      <c r="M384" s="95">
        <f>IF(Table33[[#This Row],[Category]]="Troop Dues",Table33[[#This Row],[Account Deposit Amount]]-Table33[[#This Row],[Account Withdrawl Amount]], )</f>
        <v>0</v>
      </c>
      <c r="N384" s="95">
        <f>IF(Table33[[#This Row],[Category]]="Other Income",Table33[[#This Row],[Account Deposit Amount]]-Table33[[#This Row],[Account Withdrawl Amount]], )</f>
        <v>0</v>
      </c>
      <c r="O384" s="95">
        <f>IF(Table33[[#This Row],[Category]]="Registration",Table33[[#This Row],[Account Deposit Amount]]-Table33[[#This Row],[Account Withdrawl Amount]], )</f>
        <v>0</v>
      </c>
      <c r="P384" s="95">
        <f>IF(Table33[[#This Row],[Category]]="Insignia",Table33[[#This Row],[Account Deposit Amount]]-Table33[[#This Row],[Account Withdrawl Amount]], )</f>
        <v>0</v>
      </c>
      <c r="Q384" s="95">
        <f>IF(Table33[[#This Row],[Category]]="Activities/Program",Table33[[#This Row],[Account Deposit Amount]]-Table33[[#This Row],[Account Withdrawl Amount]], )</f>
        <v>0</v>
      </c>
      <c r="R384" s="95">
        <f>IF(Table33[[#This Row],[Category]]="Travel",Table33[[#This Row],[Account Deposit Amount]]-Table33[[#This Row],[Account Withdrawl Amount]], )</f>
        <v>0</v>
      </c>
      <c r="S384" s="95">
        <f>IF(Table33[[#This Row],[Category]]="Parties Food &amp; Beverages",Table33[[#This Row],[Account Deposit Amount]]-Table33[[#This Row],[Account Withdrawl Amount]], )</f>
        <v>0</v>
      </c>
      <c r="T384" s="95">
        <f>IF(Table33[[#This Row],[Category]]="Service Projects Donation",Table33[[#This Row],[Account Deposit Amount]]-Table33[[#This Row],[Account Withdrawl Amount]], )</f>
        <v>0</v>
      </c>
      <c r="U384" s="95">
        <f>IF(Table33[[#This Row],[Category]]="Cookie Debt",Table33[[#This Row],[Account Deposit Amount]]-Table33[[#This Row],[Account Withdrawl Amount]], )</f>
        <v>0</v>
      </c>
      <c r="V384" s="95">
        <f>IF(Table33[[#This Row],[Category]]="Other Expense",Table33[[#This Row],[Account Deposit Amount]]-Table33[[#This Row],[Account Withdrawl Amount]], )</f>
        <v>0</v>
      </c>
    </row>
    <row r="385" spans="1:22">
      <c r="A385" s="70"/>
      <c r="B385" s="64"/>
      <c r="C385" s="69"/>
      <c r="D385" s="111"/>
      <c r="E385" s="112"/>
      <c r="F385" s="113"/>
      <c r="G385" s="95">
        <f>$G$384+$E$385-$F$385</f>
        <v>0</v>
      </c>
      <c r="H385" s="70"/>
      <c r="I385" s="95">
        <f>IF(Table33[[#This Row],[Category]]="Fall Product",Table33[[#This Row],[Account Deposit Amount]]-Table33[[#This Row],[Account Withdrawl Amount]], )</f>
        <v>0</v>
      </c>
      <c r="J385" s="95">
        <f>IF(Table33[[#This Row],[Category]]="Cookies",Table33[[#This Row],[Account Deposit Amount]]-Table33[[#This Row],[Account Withdrawl Amount]], )</f>
        <v>0</v>
      </c>
      <c r="K385" s="95">
        <f>IF(Table33[[#This Row],[Category]]="Additional Money Earning Activities",Table33[[#This Row],[Account Deposit Amount]]-Table33[[#This Row],[Account Withdrawl Amount]], )</f>
        <v>0</v>
      </c>
      <c r="L385" s="95">
        <f>IF(Table33[[#This Row],[Category]]="Sponsorships",Table33[[#This Row],[Account Deposit Amount]]-Table33[[#This Row],[Account Withdrawl Amount]], )</f>
        <v>0</v>
      </c>
      <c r="M385" s="95">
        <f>IF(Table33[[#This Row],[Category]]="Troop Dues",Table33[[#This Row],[Account Deposit Amount]]-Table33[[#This Row],[Account Withdrawl Amount]], )</f>
        <v>0</v>
      </c>
      <c r="N385" s="95">
        <f>IF(Table33[[#This Row],[Category]]="Other Income",Table33[[#This Row],[Account Deposit Amount]]-Table33[[#This Row],[Account Withdrawl Amount]], )</f>
        <v>0</v>
      </c>
      <c r="O385" s="95">
        <f>IF(Table33[[#This Row],[Category]]="Registration",Table33[[#This Row],[Account Deposit Amount]]-Table33[[#This Row],[Account Withdrawl Amount]], )</f>
        <v>0</v>
      </c>
      <c r="P385" s="95">
        <f>IF(Table33[[#This Row],[Category]]="Insignia",Table33[[#This Row],[Account Deposit Amount]]-Table33[[#This Row],[Account Withdrawl Amount]], )</f>
        <v>0</v>
      </c>
      <c r="Q385" s="95">
        <f>IF(Table33[[#This Row],[Category]]="Activities/Program",Table33[[#This Row],[Account Deposit Amount]]-Table33[[#This Row],[Account Withdrawl Amount]], )</f>
        <v>0</v>
      </c>
      <c r="R385" s="95">
        <f>IF(Table33[[#This Row],[Category]]="Travel",Table33[[#This Row],[Account Deposit Amount]]-Table33[[#This Row],[Account Withdrawl Amount]], )</f>
        <v>0</v>
      </c>
      <c r="S385" s="95">
        <f>IF(Table33[[#This Row],[Category]]="Parties Food &amp; Beverages",Table33[[#This Row],[Account Deposit Amount]]-Table33[[#This Row],[Account Withdrawl Amount]], )</f>
        <v>0</v>
      </c>
      <c r="T385" s="95">
        <f>IF(Table33[[#This Row],[Category]]="Service Projects Donation",Table33[[#This Row],[Account Deposit Amount]]-Table33[[#This Row],[Account Withdrawl Amount]], )</f>
        <v>0</v>
      </c>
      <c r="U385" s="95">
        <f>IF(Table33[[#This Row],[Category]]="Cookie Debt",Table33[[#This Row],[Account Deposit Amount]]-Table33[[#This Row],[Account Withdrawl Amount]], )</f>
        <v>0</v>
      </c>
      <c r="V385" s="95">
        <f>IF(Table33[[#This Row],[Category]]="Other Expense",Table33[[#This Row],[Account Deposit Amount]]-Table33[[#This Row],[Account Withdrawl Amount]], )</f>
        <v>0</v>
      </c>
    </row>
    <row r="386" spans="1:22">
      <c r="A386" s="70"/>
      <c r="B386" s="64"/>
      <c r="C386" s="69"/>
      <c r="D386" s="111"/>
      <c r="E386" s="112"/>
      <c r="F386" s="113"/>
      <c r="G386" s="95">
        <f>$G$385+$E$386-$F$386</f>
        <v>0</v>
      </c>
      <c r="H386" s="70"/>
      <c r="I386" s="95">
        <f>IF(Table33[[#This Row],[Category]]="Fall Product",Table33[[#This Row],[Account Deposit Amount]]-Table33[[#This Row],[Account Withdrawl Amount]], )</f>
        <v>0</v>
      </c>
      <c r="J386" s="95">
        <f>IF(Table33[[#This Row],[Category]]="Cookies",Table33[[#This Row],[Account Deposit Amount]]-Table33[[#This Row],[Account Withdrawl Amount]], )</f>
        <v>0</v>
      </c>
      <c r="K386" s="95">
        <f>IF(Table33[[#This Row],[Category]]="Additional Money Earning Activities",Table33[[#This Row],[Account Deposit Amount]]-Table33[[#This Row],[Account Withdrawl Amount]], )</f>
        <v>0</v>
      </c>
      <c r="L386" s="95">
        <f>IF(Table33[[#This Row],[Category]]="Sponsorships",Table33[[#This Row],[Account Deposit Amount]]-Table33[[#This Row],[Account Withdrawl Amount]], )</f>
        <v>0</v>
      </c>
      <c r="M386" s="95">
        <f>IF(Table33[[#This Row],[Category]]="Troop Dues",Table33[[#This Row],[Account Deposit Amount]]-Table33[[#This Row],[Account Withdrawl Amount]], )</f>
        <v>0</v>
      </c>
      <c r="N386" s="95">
        <f>IF(Table33[[#This Row],[Category]]="Other Income",Table33[[#This Row],[Account Deposit Amount]]-Table33[[#This Row],[Account Withdrawl Amount]], )</f>
        <v>0</v>
      </c>
      <c r="O386" s="95">
        <f>IF(Table33[[#This Row],[Category]]="Registration",Table33[[#This Row],[Account Deposit Amount]]-Table33[[#This Row],[Account Withdrawl Amount]], )</f>
        <v>0</v>
      </c>
      <c r="P386" s="95">
        <f>IF(Table33[[#This Row],[Category]]="Insignia",Table33[[#This Row],[Account Deposit Amount]]-Table33[[#This Row],[Account Withdrawl Amount]], )</f>
        <v>0</v>
      </c>
      <c r="Q386" s="95">
        <f>IF(Table33[[#This Row],[Category]]="Activities/Program",Table33[[#This Row],[Account Deposit Amount]]-Table33[[#This Row],[Account Withdrawl Amount]], )</f>
        <v>0</v>
      </c>
      <c r="R386" s="95">
        <f>IF(Table33[[#This Row],[Category]]="Travel",Table33[[#This Row],[Account Deposit Amount]]-Table33[[#This Row],[Account Withdrawl Amount]], )</f>
        <v>0</v>
      </c>
      <c r="S386" s="95">
        <f>IF(Table33[[#This Row],[Category]]="Parties Food &amp; Beverages",Table33[[#This Row],[Account Deposit Amount]]-Table33[[#This Row],[Account Withdrawl Amount]], )</f>
        <v>0</v>
      </c>
      <c r="T386" s="95">
        <f>IF(Table33[[#This Row],[Category]]="Service Projects Donation",Table33[[#This Row],[Account Deposit Amount]]-Table33[[#This Row],[Account Withdrawl Amount]], )</f>
        <v>0</v>
      </c>
      <c r="U386" s="95">
        <f>IF(Table33[[#This Row],[Category]]="Cookie Debt",Table33[[#This Row],[Account Deposit Amount]]-Table33[[#This Row],[Account Withdrawl Amount]], )</f>
        <v>0</v>
      </c>
      <c r="V386" s="95">
        <f>IF(Table33[[#This Row],[Category]]="Other Expense",Table33[[#This Row],[Account Deposit Amount]]-Table33[[#This Row],[Account Withdrawl Amount]], )</f>
        <v>0</v>
      </c>
    </row>
    <row r="387" spans="1:22">
      <c r="A387" s="70"/>
      <c r="B387" s="64"/>
      <c r="C387" s="69"/>
      <c r="D387" s="111"/>
      <c r="E387" s="112"/>
      <c r="F387" s="113"/>
      <c r="G387" s="95">
        <f>$G$386+$E$387-$F$387</f>
        <v>0</v>
      </c>
      <c r="H387" s="70"/>
      <c r="I387" s="95">
        <f>IF(Table33[[#This Row],[Category]]="Fall Product",Table33[[#This Row],[Account Deposit Amount]]-Table33[[#This Row],[Account Withdrawl Amount]], )</f>
        <v>0</v>
      </c>
      <c r="J387" s="95">
        <f>IF(Table33[[#This Row],[Category]]="Cookies",Table33[[#This Row],[Account Deposit Amount]]-Table33[[#This Row],[Account Withdrawl Amount]], )</f>
        <v>0</v>
      </c>
      <c r="K387" s="95">
        <f>IF(Table33[[#This Row],[Category]]="Additional Money Earning Activities",Table33[[#This Row],[Account Deposit Amount]]-Table33[[#This Row],[Account Withdrawl Amount]], )</f>
        <v>0</v>
      </c>
      <c r="L387" s="95">
        <f>IF(Table33[[#This Row],[Category]]="Sponsorships",Table33[[#This Row],[Account Deposit Amount]]-Table33[[#This Row],[Account Withdrawl Amount]], )</f>
        <v>0</v>
      </c>
      <c r="M387" s="95">
        <f>IF(Table33[[#This Row],[Category]]="Troop Dues",Table33[[#This Row],[Account Deposit Amount]]-Table33[[#This Row],[Account Withdrawl Amount]], )</f>
        <v>0</v>
      </c>
      <c r="N387" s="95">
        <f>IF(Table33[[#This Row],[Category]]="Other Income",Table33[[#This Row],[Account Deposit Amount]]-Table33[[#This Row],[Account Withdrawl Amount]], )</f>
        <v>0</v>
      </c>
      <c r="O387" s="95">
        <f>IF(Table33[[#This Row],[Category]]="Registration",Table33[[#This Row],[Account Deposit Amount]]-Table33[[#This Row],[Account Withdrawl Amount]], )</f>
        <v>0</v>
      </c>
      <c r="P387" s="95">
        <f>IF(Table33[[#This Row],[Category]]="Insignia",Table33[[#This Row],[Account Deposit Amount]]-Table33[[#This Row],[Account Withdrawl Amount]], )</f>
        <v>0</v>
      </c>
      <c r="Q387" s="95">
        <f>IF(Table33[[#This Row],[Category]]="Activities/Program",Table33[[#This Row],[Account Deposit Amount]]-Table33[[#This Row],[Account Withdrawl Amount]], )</f>
        <v>0</v>
      </c>
      <c r="R387" s="95">
        <f>IF(Table33[[#This Row],[Category]]="Travel",Table33[[#This Row],[Account Deposit Amount]]-Table33[[#This Row],[Account Withdrawl Amount]], )</f>
        <v>0</v>
      </c>
      <c r="S387" s="95">
        <f>IF(Table33[[#This Row],[Category]]="Parties Food &amp; Beverages",Table33[[#This Row],[Account Deposit Amount]]-Table33[[#This Row],[Account Withdrawl Amount]], )</f>
        <v>0</v>
      </c>
      <c r="T387" s="95">
        <f>IF(Table33[[#This Row],[Category]]="Service Projects Donation",Table33[[#This Row],[Account Deposit Amount]]-Table33[[#This Row],[Account Withdrawl Amount]], )</f>
        <v>0</v>
      </c>
      <c r="U387" s="95">
        <f>IF(Table33[[#This Row],[Category]]="Cookie Debt",Table33[[#This Row],[Account Deposit Amount]]-Table33[[#This Row],[Account Withdrawl Amount]], )</f>
        <v>0</v>
      </c>
      <c r="V387" s="95">
        <f>IF(Table33[[#This Row],[Category]]="Other Expense",Table33[[#This Row],[Account Deposit Amount]]-Table33[[#This Row],[Account Withdrawl Amount]], )</f>
        <v>0</v>
      </c>
    </row>
    <row r="388" spans="1:22">
      <c r="A388" s="70"/>
      <c r="B388" s="64"/>
      <c r="C388" s="69"/>
      <c r="D388" s="111"/>
      <c r="E388" s="112"/>
      <c r="F388" s="113"/>
      <c r="G388" s="95">
        <f>$G$387+$E$388-$F$388</f>
        <v>0</v>
      </c>
      <c r="H388" s="70"/>
      <c r="I388" s="95">
        <f>IF(Table33[[#This Row],[Category]]="Fall Product",Table33[[#This Row],[Account Deposit Amount]]-Table33[[#This Row],[Account Withdrawl Amount]], )</f>
        <v>0</v>
      </c>
      <c r="J388" s="95">
        <f>IF(Table33[[#This Row],[Category]]="Cookies",Table33[[#This Row],[Account Deposit Amount]]-Table33[[#This Row],[Account Withdrawl Amount]], )</f>
        <v>0</v>
      </c>
      <c r="K388" s="95">
        <f>IF(Table33[[#This Row],[Category]]="Additional Money Earning Activities",Table33[[#This Row],[Account Deposit Amount]]-Table33[[#This Row],[Account Withdrawl Amount]], )</f>
        <v>0</v>
      </c>
      <c r="L388" s="95">
        <f>IF(Table33[[#This Row],[Category]]="Sponsorships",Table33[[#This Row],[Account Deposit Amount]]-Table33[[#This Row],[Account Withdrawl Amount]], )</f>
        <v>0</v>
      </c>
      <c r="M388" s="95">
        <f>IF(Table33[[#This Row],[Category]]="Troop Dues",Table33[[#This Row],[Account Deposit Amount]]-Table33[[#This Row],[Account Withdrawl Amount]], )</f>
        <v>0</v>
      </c>
      <c r="N388" s="95">
        <f>IF(Table33[[#This Row],[Category]]="Other Income",Table33[[#This Row],[Account Deposit Amount]]-Table33[[#This Row],[Account Withdrawl Amount]], )</f>
        <v>0</v>
      </c>
      <c r="O388" s="95">
        <f>IF(Table33[[#This Row],[Category]]="Registration",Table33[[#This Row],[Account Deposit Amount]]-Table33[[#This Row],[Account Withdrawl Amount]], )</f>
        <v>0</v>
      </c>
      <c r="P388" s="95">
        <f>IF(Table33[[#This Row],[Category]]="Insignia",Table33[[#This Row],[Account Deposit Amount]]-Table33[[#This Row],[Account Withdrawl Amount]], )</f>
        <v>0</v>
      </c>
      <c r="Q388" s="95">
        <f>IF(Table33[[#This Row],[Category]]="Activities/Program",Table33[[#This Row],[Account Deposit Amount]]-Table33[[#This Row],[Account Withdrawl Amount]], )</f>
        <v>0</v>
      </c>
      <c r="R388" s="95">
        <f>IF(Table33[[#This Row],[Category]]="Travel",Table33[[#This Row],[Account Deposit Amount]]-Table33[[#This Row],[Account Withdrawl Amount]], )</f>
        <v>0</v>
      </c>
      <c r="S388" s="95">
        <f>IF(Table33[[#This Row],[Category]]="Parties Food &amp; Beverages",Table33[[#This Row],[Account Deposit Amount]]-Table33[[#This Row],[Account Withdrawl Amount]], )</f>
        <v>0</v>
      </c>
      <c r="T388" s="95">
        <f>IF(Table33[[#This Row],[Category]]="Service Projects Donation",Table33[[#This Row],[Account Deposit Amount]]-Table33[[#This Row],[Account Withdrawl Amount]], )</f>
        <v>0</v>
      </c>
      <c r="U388" s="95">
        <f>IF(Table33[[#This Row],[Category]]="Cookie Debt",Table33[[#This Row],[Account Deposit Amount]]-Table33[[#This Row],[Account Withdrawl Amount]], )</f>
        <v>0</v>
      </c>
      <c r="V388" s="95">
        <f>IF(Table33[[#This Row],[Category]]="Other Expense",Table33[[#This Row],[Account Deposit Amount]]-Table33[[#This Row],[Account Withdrawl Amount]], )</f>
        <v>0</v>
      </c>
    </row>
    <row r="389" spans="1:22">
      <c r="A389" s="70"/>
      <c r="B389" s="64"/>
      <c r="C389" s="69"/>
      <c r="D389" s="111"/>
      <c r="E389" s="112"/>
      <c r="F389" s="113"/>
      <c r="G389" s="95">
        <f>$G$388+$E$389-$F$389</f>
        <v>0</v>
      </c>
      <c r="H389" s="70"/>
      <c r="I389" s="95">
        <f>IF(Table33[[#This Row],[Category]]="Fall Product",Table33[[#This Row],[Account Deposit Amount]]-Table33[[#This Row],[Account Withdrawl Amount]], )</f>
        <v>0</v>
      </c>
      <c r="J389" s="95">
        <f>IF(Table33[[#This Row],[Category]]="Cookies",Table33[[#This Row],[Account Deposit Amount]]-Table33[[#This Row],[Account Withdrawl Amount]], )</f>
        <v>0</v>
      </c>
      <c r="K389" s="95">
        <f>IF(Table33[[#This Row],[Category]]="Additional Money Earning Activities",Table33[[#This Row],[Account Deposit Amount]]-Table33[[#This Row],[Account Withdrawl Amount]], )</f>
        <v>0</v>
      </c>
      <c r="L389" s="95">
        <f>IF(Table33[[#This Row],[Category]]="Sponsorships",Table33[[#This Row],[Account Deposit Amount]]-Table33[[#This Row],[Account Withdrawl Amount]], )</f>
        <v>0</v>
      </c>
      <c r="M389" s="95">
        <f>IF(Table33[[#This Row],[Category]]="Troop Dues",Table33[[#This Row],[Account Deposit Amount]]-Table33[[#This Row],[Account Withdrawl Amount]], )</f>
        <v>0</v>
      </c>
      <c r="N389" s="95">
        <f>IF(Table33[[#This Row],[Category]]="Other Income",Table33[[#This Row],[Account Deposit Amount]]-Table33[[#This Row],[Account Withdrawl Amount]], )</f>
        <v>0</v>
      </c>
      <c r="O389" s="95">
        <f>IF(Table33[[#This Row],[Category]]="Registration",Table33[[#This Row],[Account Deposit Amount]]-Table33[[#This Row],[Account Withdrawl Amount]], )</f>
        <v>0</v>
      </c>
      <c r="P389" s="95">
        <f>IF(Table33[[#This Row],[Category]]="Insignia",Table33[[#This Row],[Account Deposit Amount]]-Table33[[#This Row],[Account Withdrawl Amount]], )</f>
        <v>0</v>
      </c>
      <c r="Q389" s="95">
        <f>IF(Table33[[#This Row],[Category]]="Activities/Program",Table33[[#This Row],[Account Deposit Amount]]-Table33[[#This Row],[Account Withdrawl Amount]], )</f>
        <v>0</v>
      </c>
      <c r="R389" s="95">
        <f>IF(Table33[[#This Row],[Category]]="Travel",Table33[[#This Row],[Account Deposit Amount]]-Table33[[#This Row],[Account Withdrawl Amount]], )</f>
        <v>0</v>
      </c>
      <c r="S389" s="95">
        <f>IF(Table33[[#This Row],[Category]]="Parties Food &amp; Beverages",Table33[[#This Row],[Account Deposit Amount]]-Table33[[#This Row],[Account Withdrawl Amount]], )</f>
        <v>0</v>
      </c>
      <c r="T389" s="95">
        <f>IF(Table33[[#This Row],[Category]]="Service Projects Donation",Table33[[#This Row],[Account Deposit Amount]]-Table33[[#This Row],[Account Withdrawl Amount]], )</f>
        <v>0</v>
      </c>
      <c r="U389" s="95">
        <f>IF(Table33[[#This Row],[Category]]="Cookie Debt",Table33[[#This Row],[Account Deposit Amount]]-Table33[[#This Row],[Account Withdrawl Amount]], )</f>
        <v>0</v>
      </c>
      <c r="V389" s="95">
        <f>IF(Table33[[#This Row],[Category]]="Other Expense",Table33[[#This Row],[Account Deposit Amount]]-Table33[[#This Row],[Account Withdrawl Amount]], )</f>
        <v>0</v>
      </c>
    </row>
    <row r="390" spans="1:22">
      <c r="A390" s="70"/>
      <c r="B390" s="64"/>
      <c r="C390" s="69"/>
      <c r="D390" s="111"/>
      <c r="E390" s="112"/>
      <c r="F390" s="113"/>
      <c r="G390" s="95">
        <f>$G$389+$E$390-$F$390</f>
        <v>0</v>
      </c>
      <c r="H390" s="70"/>
      <c r="I390" s="95">
        <f>IF(Table33[[#This Row],[Category]]="Fall Product",Table33[[#This Row],[Account Deposit Amount]]-Table33[[#This Row],[Account Withdrawl Amount]], )</f>
        <v>0</v>
      </c>
      <c r="J390" s="95">
        <f>IF(Table33[[#This Row],[Category]]="Cookies",Table33[[#This Row],[Account Deposit Amount]]-Table33[[#This Row],[Account Withdrawl Amount]], )</f>
        <v>0</v>
      </c>
      <c r="K390" s="95">
        <f>IF(Table33[[#This Row],[Category]]="Additional Money Earning Activities",Table33[[#This Row],[Account Deposit Amount]]-Table33[[#This Row],[Account Withdrawl Amount]], )</f>
        <v>0</v>
      </c>
      <c r="L390" s="95">
        <f>IF(Table33[[#This Row],[Category]]="Sponsorships",Table33[[#This Row],[Account Deposit Amount]]-Table33[[#This Row],[Account Withdrawl Amount]], )</f>
        <v>0</v>
      </c>
      <c r="M390" s="95">
        <f>IF(Table33[[#This Row],[Category]]="Troop Dues",Table33[[#This Row],[Account Deposit Amount]]-Table33[[#This Row],[Account Withdrawl Amount]], )</f>
        <v>0</v>
      </c>
      <c r="N390" s="95">
        <f>IF(Table33[[#This Row],[Category]]="Other Income",Table33[[#This Row],[Account Deposit Amount]]-Table33[[#This Row],[Account Withdrawl Amount]], )</f>
        <v>0</v>
      </c>
      <c r="O390" s="95">
        <f>IF(Table33[[#This Row],[Category]]="Registration",Table33[[#This Row],[Account Deposit Amount]]-Table33[[#This Row],[Account Withdrawl Amount]], )</f>
        <v>0</v>
      </c>
      <c r="P390" s="95">
        <f>IF(Table33[[#This Row],[Category]]="Insignia",Table33[[#This Row],[Account Deposit Amount]]-Table33[[#This Row],[Account Withdrawl Amount]], )</f>
        <v>0</v>
      </c>
      <c r="Q390" s="95">
        <f>IF(Table33[[#This Row],[Category]]="Activities/Program",Table33[[#This Row],[Account Deposit Amount]]-Table33[[#This Row],[Account Withdrawl Amount]], )</f>
        <v>0</v>
      </c>
      <c r="R390" s="95">
        <f>IF(Table33[[#This Row],[Category]]="Travel",Table33[[#This Row],[Account Deposit Amount]]-Table33[[#This Row],[Account Withdrawl Amount]], )</f>
        <v>0</v>
      </c>
      <c r="S390" s="95">
        <f>IF(Table33[[#This Row],[Category]]="Parties Food &amp; Beverages",Table33[[#This Row],[Account Deposit Amount]]-Table33[[#This Row],[Account Withdrawl Amount]], )</f>
        <v>0</v>
      </c>
      <c r="T390" s="95">
        <f>IF(Table33[[#This Row],[Category]]="Service Projects Donation",Table33[[#This Row],[Account Deposit Amount]]-Table33[[#This Row],[Account Withdrawl Amount]], )</f>
        <v>0</v>
      </c>
      <c r="U390" s="95">
        <f>IF(Table33[[#This Row],[Category]]="Cookie Debt",Table33[[#This Row],[Account Deposit Amount]]-Table33[[#This Row],[Account Withdrawl Amount]], )</f>
        <v>0</v>
      </c>
      <c r="V390" s="95">
        <f>IF(Table33[[#This Row],[Category]]="Other Expense",Table33[[#This Row],[Account Deposit Amount]]-Table33[[#This Row],[Account Withdrawl Amount]], )</f>
        <v>0</v>
      </c>
    </row>
    <row r="391" spans="1:22">
      <c r="A391" s="70"/>
      <c r="B391" s="64"/>
      <c r="C391" s="69"/>
      <c r="D391" s="111"/>
      <c r="E391" s="112"/>
      <c r="F391" s="113"/>
      <c r="G391" s="95">
        <f>$G$390+$E$391-$F$391</f>
        <v>0</v>
      </c>
      <c r="H391" s="70"/>
      <c r="I391" s="95">
        <f>IF(Table33[[#This Row],[Category]]="Fall Product",Table33[[#This Row],[Account Deposit Amount]]-Table33[[#This Row],[Account Withdrawl Amount]], )</f>
        <v>0</v>
      </c>
      <c r="J391" s="95">
        <f>IF(Table33[[#This Row],[Category]]="Cookies",Table33[[#This Row],[Account Deposit Amount]]-Table33[[#This Row],[Account Withdrawl Amount]], )</f>
        <v>0</v>
      </c>
      <c r="K391" s="95">
        <f>IF(Table33[[#This Row],[Category]]="Additional Money Earning Activities",Table33[[#This Row],[Account Deposit Amount]]-Table33[[#This Row],[Account Withdrawl Amount]], )</f>
        <v>0</v>
      </c>
      <c r="L391" s="95">
        <f>IF(Table33[[#This Row],[Category]]="Sponsorships",Table33[[#This Row],[Account Deposit Amount]]-Table33[[#This Row],[Account Withdrawl Amount]], )</f>
        <v>0</v>
      </c>
      <c r="M391" s="95">
        <f>IF(Table33[[#This Row],[Category]]="Troop Dues",Table33[[#This Row],[Account Deposit Amount]]-Table33[[#This Row],[Account Withdrawl Amount]], )</f>
        <v>0</v>
      </c>
      <c r="N391" s="95">
        <f>IF(Table33[[#This Row],[Category]]="Other Income",Table33[[#This Row],[Account Deposit Amount]]-Table33[[#This Row],[Account Withdrawl Amount]], )</f>
        <v>0</v>
      </c>
      <c r="O391" s="95">
        <f>IF(Table33[[#This Row],[Category]]="Registration",Table33[[#This Row],[Account Deposit Amount]]-Table33[[#This Row],[Account Withdrawl Amount]], )</f>
        <v>0</v>
      </c>
      <c r="P391" s="95">
        <f>IF(Table33[[#This Row],[Category]]="Insignia",Table33[[#This Row],[Account Deposit Amount]]-Table33[[#This Row],[Account Withdrawl Amount]], )</f>
        <v>0</v>
      </c>
      <c r="Q391" s="95">
        <f>IF(Table33[[#This Row],[Category]]="Activities/Program",Table33[[#This Row],[Account Deposit Amount]]-Table33[[#This Row],[Account Withdrawl Amount]], )</f>
        <v>0</v>
      </c>
      <c r="R391" s="95">
        <f>IF(Table33[[#This Row],[Category]]="Travel",Table33[[#This Row],[Account Deposit Amount]]-Table33[[#This Row],[Account Withdrawl Amount]], )</f>
        <v>0</v>
      </c>
      <c r="S391" s="95">
        <f>IF(Table33[[#This Row],[Category]]="Parties Food &amp; Beverages",Table33[[#This Row],[Account Deposit Amount]]-Table33[[#This Row],[Account Withdrawl Amount]], )</f>
        <v>0</v>
      </c>
      <c r="T391" s="95">
        <f>IF(Table33[[#This Row],[Category]]="Service Projects Donation",Table33[[#This Row],[Account Deposit Amount]]-Table33[[#This Row],[Account Withdrawl Amount]], )</f>
        <v>0</v>
      </c>
      <c r="U391" s="95">
        <f>IF(Table33[[#This Row],[Category]]="Cookie Debt",Table33[[#This Row],[Account Deposit Amount]]-Table33[[#This Row],[Account Withdrawl Amount]], )</f>
        <v>0</v>
      </c>
      <c r="V391" s="95">
        <f>IF(Table33[[#This Row],[Category]]="Other Expense",Table33[[#This Row],[Account Deposit Amount]]-Table33[[#This Row],[Account Withdrawl Amount]], )</f>
        <v>0</v>
      </c>
    </row>
    <row r="392" spans="1:22">
      <c r="A392" s="70"/>
      <c r="B392" s="64"/>
      <c r="C392" s="69"/>
      <c r="D392" s="111"/>
      <c r="E392" s="112"/>
      <c r="F392" s="113"/>
      <c r="G392" s="95">
        <f>$G$391+$E$392-$F$392</f>
        <v>0</v>
      </c>
      <c r="H392" s="70"/>
      <c r="I392" s="95">
        <f>IF(Table33[[#This Row],[Category]]="Fall Product",Table33[[#This Row],[Account Deposit Amount]]-Table33[[#This Row],[Account Withdrawl Amount]], )</f>
        <v>0</v>
      </c>
      <c r="J392" s="95">
        <f>IF(Table33[[#This Row],[Category]]="Cookies",Table33[[#This Row],[Account Deposit Amount]]-Table33[[#This Row],[Account Withdrawl Amount]], )</f>
        <v>0</v>
      </c>
      <c r="K392" s="95">
        <f>IF(Table33[[#This Row],[Category]]="Additional Money Earning Activities",Table33[[#This Row],[Account Deposit Amount]]-Table33[[#This Row],[Account Withdrawl Amount]], )</f>
        <v>0</v>
      </c>
      <c r="L392" s="95">
        <f>IF(Table33[[#This Row],[Category]]="Sponsorships",Table33[[#This Row],[Account Deposit Amount]]-Table33[[#This Row],[Account Withdrawl Amount]], )</f>
        <v>0</v>
      </c>
      <c r="M392" s="95">
        <f>IF(Table33[[#This Row],[Category]]="Troop Dues",Table33[[#This Row],[Account Deposit Amount]]-Table33[[#This Row],[Account Withdrawl Amount]], )</f>
        <v>0</v>
      </c>
      <c r="N392" s="95">
        <f>IF(Table33[[#This Row],[Category]]="Other Income",Table33[[#This Row],[Account Deposit Amount]]-Table33[[#This Row],[Account Withdrawl Amount]], )</f>
        <v>0</v>
      </c>
      <c r="O392" s="95">
        <f>IF(Table33[[#This Row],[Category]]="Registration",Table33[[#This Row],[Account Deposit Amount]]-Table33[[#This Row],[Account Withdrawl Amount]], )</f>
        <v>0</v>
      </c>
      <c r="P392" s="95">
        <f>IF(Table33[[#This Row],[Category]]="Insignia",Table33[[#This Row],[Account Deposit Amount]]-Table33[[#This Row],[Account Withdrawl Amount]], )</f>
        <v>0</v>
      </c>
      <c r="Q392" s="95">
        <f>IF(Table33[[#This Row],[Category]]="Activities/Program",Table33[[#This Row],[Account Deposit Amount]]-Table33[[#This Row],[Account Withdrawl Amount]], )</f>
        <v>0</v>
      </c>
      <c r="R392" s="95">
        <f>IF(Table33[[#This Row],[Category]]="Travel",Table33[[#This Row],[Account Deposit Amount]]-Table33[[#This Row],[Account Withdrawl Amount]], )</f>
        <v>0</v>
      </c>
      <c r="S392" s="95">
        <f>IF(Table33[[#This Row],[Category]]="Parties Food &amp; Beverages",Table33[[#This Row],[Account Deposit Amount]]-Table33[[#This Row],[Account Withdrawl Amount]], )</f>
        <v>0</v>
      </c>
      <c r="T392" s="95">
        <f>IF(Table33[[#This Row],[Category]]="Service Projects Donation",Table33[[#This Row],[Account Deposit Amount]]-Table33[[#This Row],[Account Withdrawl Amount]], )</f>
        <v>0</v>
      </c>
      <c r="U392" s="95">
        <f>IF(Table33[[#This Row],[Category]]="Cookie Debt",Table33[[#This Row],[Account Deposit Amount]]-Table33[[#This Row],[Account Withdrawl Amount]], )</f>
        <v>0</v>
      </c>
      <c r="V392" s="95">
        <f>IF(Table33[[#This Row],[Category]]="Other Expense",Table33[[#This Row],[Account Deposit Amount]]-Table33[[#This Row],[Account Withdrawl Amount]], )</f>
        <v>0</v>
      </c>
    </row>
    <row r="393" spans="1:22">
      <c r="A393" s="70"/>
      <c r="B393" s="64"/>
      <c r="C393" s="69"/>
      <c r="D393" s="111"/>
      <c r="E393" s="112"/>
      <c r="F393" s="113"/>
      <c r="G393" s="95">
        <f>$G$392+$E$393-$F$393</f>
        <v>0</v>
      </c>
      <c r="H393" s="70"/>
      <c r="I393" s="95">
        <f>IF(Table33[[#This Row],[Category]]="Fall Product",Table33[[#This Row],[Account Deposit Amount]]-Table33[[#This Row],[Account Withdrawl Amount]], )</f>
        <v>0</v>
      </c>
      <c r="J393" s="95">
        <f>IF(Table33[[#This Row],[Category]]="Cookies",Table33[[#This Row],[Account Deposit Amount]]-Table33[[#This Row],[Account Withdrawl Amount]], )</f>
        <v>0</v>
      </c>
      <c r="K393" s="95">
        <f>IF(Table33[[#This Row],[Category]]="Additional Money Earning Activities",Table33[[#This Row],[Account Deposit Amount]]-Table33[[#This Row],[Account Withdrawl Amount]], )</f>
        <v>0</v>
      </c>
      <c r="L393" s="95">
        <f>IF(Table33[[#This Row],[Category]]="Sponsorships",Table33[[#This Row],[Account Deposit Amount]]-Table33[[#This Row],[Account Withdrawl Amount]], )</f>
        <v>0</v>
      </c>
      <c r="M393" s="95">
        <f>IF(Table33[[#This Row],[Category]]="Troop Dues",Table33[[#This Row],[Account Deposit Amount]]-Table33[[#This Row],[Account Withdrawl Amount]], )</f>
        <v>0</v>
      </c>
      <c r="N393" s="95">
        <f>IF(Table33[[#This Row],[Category]]="Other Income",Table33[[#This Row],[Account Deposit Amount]]-Table33[[#This Row],[Account Withdrawl Amount]], )</f>
        <v>0</v>
      </c>
      <c r="O393" s="95">
        <f>IF(Table33[[#This Row],[Category]]="Registration",Table33[[#This Row],[Account Deposit Amount]]-Table33[[#This Row],[Account Withdrawl Amount]], )</f>
        <v>0</v>
      </c>
      <c r="P393" s="95">
        <f>IF(Table33[[#This Row],[Category]]="Insignia",Table33[[#This Row],[Account Deposit Amount]]-Table33[[#This Row],[Account Withdrawl Amount]], )</f>
        <v>0</v>
      </c>
      <c r="Q393" s="95">
        <f>IF(Table33[[#This Row],[Category]]="Activities/Program",Table33[[#This Row],[Account Deposit Amount]]-Table33[[#This Row],[Account Withdrawl Amount]], )</f>
        <v>0</v>
      </c>
      <c r="R393" s="95">
        <f>IF(Table33[[#This Row],[Category]]="Travel",Table33[[#This Row],[Account Deposit Amount]]-Table33[[#This Row],[Account Withdrawl Amount]], )</f>
        <v>0</v>
      </c>
      <c r="S393" s="95">
        <f>IF(Table33[[#This Row],[Category]]="Parties Food &amp; Beverages",Table33[[#This Row],[Account Deposit Amount]]-Table33[[#This Row],[Account Withdrawl Amount]], )</f>
        <v>0</v>
      </c>
      <c r="T393" s="95">
        <f>IF(Table33[[#This Row],[Category]]="Service Projects Donation",Table33[[#This Row],[Account Deposit Amount]]-Table33[[#This Row],[Account Withdrawl Amount]], )</f>
        <v>0</v>
      </c>
      <c r="U393" s="95">
        <f>IF(Table33[[#This Row],[Category]]="Cookie Debt",Table33[[#This Row],[Account Deposit Amount]]-Table33[[#This Row],[Account Withdrawl Amount]], )</f>
        <v>0</v>
      </c>
      <c r="V393" s="95">
        <f>IF(Table33[[#This Row],[Category]]="Other Expense",Table33[[#This Row],[Account Deposit Amount]]-Table33[[#This Row],[Account Withdrawl Amount]], )</f>
        <v>0</v>
      </c>
    </row>
    <row r="394" spans="1:22">
      <c r="A394" s="70"/>
      <c r="B394" s="64"/>
      <c r="C394" s="69"/>
      <c r="D394" s="111"/>
      <c r="E394" s="112"/>
      <c r="F394" s="113"/>
      <c r="G394" s="95">
        <f>$G$393+$E$394-$F$394</f>
        <v>0</v>
      </c>
      <c r="H394" s="70"/>
      <c r="I394" s="95">
        <f>IF(Table33[[#This Row],[Category]]="Fall Product",Table33[[#This Row],[Account Deposit Amount]]-Table33[[#This Row],[Account Withdrawl Amount]], )</f>
        <v>0</v>
      </c>
      <c r="J394" s="95">
        <f>IF(Table33[[#This Row],[Category]]="Cookies",Table33[[#This Row],[Account Deposit Amount]]-Table33[[#This Row],[Account Withdrawl Amount]], )</f>
        <v>0</v>
      </c>
      <c r="K394" s="95">
        <f>IF(Table33[[#This Row],[Category]]="Additional Money Earning Activities",Table33[[#This Row],[Account Deposit Amount]]-Table33[[#This Row],[Account Withdrawl Amount]], )</f>
        <v>0</v>
      </c>
      <c r="L394" s="95">
        <f>IF(Table33[[#This Row],[Category]]="Sponsorships",Table33[[#This Row],[Account Deposit Amount]]-Table33[[#This Row],[Account Withdrawl Amount]], )</f>
        <v>0</v>
      </c>
      <c r="M394" s="95">
        <f>IF(Table33[[#This Row],[Category]]="Troop Dues",Table33[[#This Row],[Account Deposit Amount]]-Table33[[#This Row],[Account Withdrawl Amount]], )</f>
        <v>0</v>
      </c>
      <c r="N394" s="95">
        <f>IF(Table33[[#This Row],[Category]]="Other Income",Table33[[#This Row],[Account Deposit Amount]]-Table33[[#This Row],[Account Withdrawl Amount]], )</f>
        <v>0</v>
      </c>
      <c r="O394" s="95">
        <f>IF(Table33[[#This Row],[Category]]="Registration",Table33[[#This Row],[Account Deposit Amount]]-Table33[[#This Row],[Account Withdrawl Amount]], )</f>
        <v>0</v>
      </c>
      <c r="P394" s="95">
        <f>IF(Table33[[#This Row],[Category]]="Insignia",Table33[[#This Row],[Account Deposit Amount]]-Table33[[#This Row],[Account Withdrawl Amount]], )</f>
        <v>0</v>
      </c>
      <c r="Q394" s="95">
        <f>IF(Table33[[#This Row],[Category]]="Activities/Program",Table33[[#This Row],[Account Deposit Amount]]-Table33[[#This Row],[Account Withdrawl Amount]], )</f>
        <v>0</v>
      </c>
      <c r="R394" s="95">
        <f>IF(Table33[[#This Row],[Category]]="Travel",Table33[[#This Row],[Account Deposit Amount]]-Table33[[#This Row],[Account Withdrawl Amount]], )</f>
        <v>0</v>
      </c>
      <c r="S394" s="95">
        <f>IF(Table33[[#This Row],[Category]]="Parties Food &amp; Beverages",Table33[[#This Row],[Account Deposit Amount]]-Table33[[#This Row],[Account Withdrawl Amount]], )</f>
        <v>0</v>
      </c>
      <c r="T394" s="95">
        <f>IF(Table33[[#This Row],[Category]]="Service Projects Donation",Table33[[#This Row],[Account Deposit Amount]]-Table33[[#This Row],[Account Withdrawl Amount]], )</f>
        <v>0</v>
      </c>
      <c r="U394" s="95">
        <f>IF(Table33[[#This Row],[Category]]="Cookie Debt",Table33[[#This Row],[Account Deposit Amount]]-Table33[[#This Row],[Account Withdrawl Amount]], )</f>
        <v>0</v>
      </c>
      <c r="V394" s="95">
        <f>IF(Table33[[#This Row],[Category]]="Other Expense",Table33[[#This Row],[Account Deposit Amount]]-Table33[[#This Row],[Account Withdrawl Amount]], )</f>
        <v>0</v>
      </c>
    </row>
    <row r="395" spans="1:22">
      <c r="A395" s="70"/>
      <c r="B395" s="64"/>
      <c r="C395" s="69"/>
      <c r="D395" s="111"/>
      <c r="E395" s="112"/>
      <c r="F395" s="113"/>
      <c r="G395" s="95">
        <f>$G$394+$E$395-$F$395</f>
        <v>0</v>
      </c>
      <c r="H395" s="70"/>
      <c r="I395" s="95">
        <f>IF(Table33[[#This Row],[Category]]="Fall Product",Table33[[#This Row],[Account Deposit Amount]]-Table33[[#This Row],[Account Withdrawl Amount]], )</f>
        <v>0</v>
      </c>
      <c r="J395" s="95">
        <f>IF(Table33[[#This Row],[Category]]="Cookies",Table33[[#This Row],[Account Deposit Amount]]-Table33[[#This Row],[Account Withdrawl Amount]], )</f>
        <v>0</v>
      </c>
      <c r="K395" s="95">
        <f>IF(Table33[[#This Row],[Category]]="Additional Money Earning Activities",Table33[[#This Row],[Account Deposit Amount]]-Table33[[#This Row],[Account Withdrawl Amount]], )</f>
        <v>0</v>
      </c>
      <c r="L395" s="95">
        <f>IF(Table33[[#This Row],[Category]]="Sponsorships",Table33[[#This Row],[Account Deposit Amount]]-Table33[[#This Row],[Account Withdrawl Amount]], )</f>
        <v>0</v>
      </c>
      <c r="M395" s="95">
        <f>IF(Table33[[#This Row],[Category]]="Troop Dues",Table33[[#This Row],[Account Deposit Amount]]-Table33[[#This Row],[Account Withdrawl Amount]], )</f>
        <v>0</v>
      </c>
      <c r="N395" s="95">
        <f>IF(Table33[[#This Row],[Category]]="Other Income",Table33[[#This Row],[Account Deposit Amount]]-Table33[[#This Row],[Account Withdrawl Amount]], )</f>
        <v>0</v>
      </c>
      <c r="O395" s="95">
        <f>IF(Table33[[#This Row],[Category]]="Registration",Table33[[#This Row],[Account Deposit Amount]]-Table33[[#This Row],[Account Withdrawl Amount]], )</f>
        <v>0</v>
      </c>
      <c r="P395" s="95">
        <f>IF(Table33[[#This Row],[Category]]="Insignia",Table33[[#This Row],[Account Deposit Amount]]-Table33[[#This Row],[Account Withdrawl Amount]], )</f>
        <v>0</v>
      </c>
      <c r="Q395" s="95">
        <f>IF(Table33[[#This Row],[Category]]="Activities/Program",Table33[[#This Row],[Account Deposit Amount]]-Table33[[#This Row],[Account Withdrawl Amount]], )</f>
        <v>0</v>
      </c>
      <c r="R395" s="95">
        <f>IF(Table33[[#This Row],[Category]]="Travel",Table33[[#This Row],[Account Deposit Amount]]-Table33[[#This Row],[Account Withdrawl Amount]], )</f>
        <v>0</v>
      </c>
      <c r="S395" s="95">
        <f>IF(Table33[[#This Row],[Category]]="Parties Food &amp; Beverages",Table33[[#This Row],[Account Deposit Amount]]-Table33[[#This Row],[Account Withdrawl Amount]], )</f>
        <v>0</v>
      </c>
      <c r="T395" s="95">
        <f>IF(Table33[[#This Row],[Category]]="Service Projects Donation",Table33[[#This Row],[Account Deposit Amount]]-Table33[[#This Row],[Account Withdrawl Amount]], )</f>
        <v>0</v>
      </c>
      <c r="U395" s="95">
        <f>IF(Table33[[#This Row],[Category]]="Cookie Debt",Table33[[#This Row],[Account Deposit Amount]]-Table33[[#This Row],[Account Withdrawl Amount]], )</f>
        <v>0</v>
      </c>
      <c r="V395" s="95">
        <f>IF(Table33[[#This Row],[Category]]="Other Expense",Table33[[#This Row],[Account Deposit Amount]]-Table33[[#This Row],[Account Withdrawl Amount]], )</f>
        <v>0</v>
      </c>
    </row>
    <row r="396" spans="1:22">
      <c r="A396" s="70"/>
      <c r="B396" s="64"/>
      <c r="C396" s="69"/>
      <c r="D396" s="111"/>
      <c r="E396" s="112"/>
      <c r="F396" s="113"/>
      <c r="G396" s="95">
        <f>$G$395+$E$396-$F$396</f>
        <v>0</v>
      </c>
      <c r="H396" s="70"/>
      <c r="I396" s="95">
        <f>IF(Table33[[#This Row],[Category]]="Fall Product",Table33[[#This Row],[Account Deposit Amount]]-Table33[[#This Row],[Account Withdrawl Amount]], )</f>
        <v>0</v>
      </c>
      <c r="J396" s="95">
        <f>IF(Table33[[#This Row],[Category]]="Cookies",Table33[[#This Row],[Account Deposit Amount]]-Table33[[#This Row],[Account Withdrawl Amount]], )</f>
        <v>0</v>
      </c>
      <c r="K396" s="95">
        <f>IF(Table33[[#This Row],[Category]]="Additional Money Earning Activities",Table33[[#This Row],[Account Deposit Amount]]-Table33[[#This Row],[Account Withdrawl Amount]], )</f>
        <v>0</v>
      </c>
      <c r="L396" s="95">
        <f>IF(Table33[[#This Row],[Category]]="Sponsorships",Table33[[#This Row],[Account Deposit Amount]]-Table33[[#This Row],[Account Withdrawl Amount]], )</f>
        <v>0</v>
      </c>
      <c r="M396" s="95">
        <f>IF(Table33[[#This Row],[Category]]="Troop Dues",Table33[[#This Row],[Account Deposit Amount]]-Table33[[#This Row],[Account Withdrawl Amount]], )</f>
        <v>0</v>
      </c>
      <c r="N396" s="95">
        <f>IF(Table33[[#This Row],[Category]]="Other Income",Table33[[#This Row],[Account Deposit Amount]]-Table33[[#This Row],[Account Withdrawl Amount]], )</f>
        <v>0</v>
      </c>
      <c r="O396" s="95">
        <f>IF(Table33[[#This Row],[Category]]="Registration",Table33[[#This Row],[Account Deposit Amount]]-Table33[[#This Row],[Account Withdrawl Amount]], )</f>
        <v>0</v>
      </c>
      <c r="P396" s="95">
        <f>IF(Table33[[#This Row],[Category]]="Insignia",Table33[[#This Row],[Account Deposit Amount]]-Table33[[#This Row],[Account Withdrawl Amount]], )</f>
        <v>0</v>
      </c>
      <c r="Q396" s="95">
        <f>IF(Table33[[#This Row],[Category]]="Activities/Program",Table33[[#This Row],[Account Deposit Amount]]-Table33[[#This Row],[Account Withdrawl Amount]], )</f>
        <v>0</v>
      </c>
      <c r="R396" s="95">
        <f>IF(Table33[[#This Row],[Category]]="Travel",Table33[[#This Row],[Account Deposit Amount]]-Table33[[#This Row],[Account Withdrawl Amount]], )</f>
        <v>0</v>
      </c>
      <c r="S396" s="95">
        <f>IF(Table33[[#This Row],[Category]]="Parties Food &amp; Beverages",Table33[[#This Row],[Account Deposit Amount]]-Table33[[#This Row],[Account Withdrawl Amount]], )</f>
        <v>0</v>
      </c>
      <c r="T396" s="95">
        <f>IF(Table33[[#This Row],[Category]]="Service Projects Donation",Table33[[#This Row],[Account Deposit Amount]]-Table33[[#This Row],[Account Withdrawl Amount]], )</f>
        <v>0</v>
      </c>
      <c r="U396" s="95">
        <f>IF(Table33[[#This Row],[Category]]="Cookie Debt",Table33[[#This Row],[Account Deposit Amount]]-Table33[[#This Row],[Account Withdrawl Amount]], )</f>
        <v>0</v>
      </c>
      <c r="V396" s="95">
        <f>IF(Table33[[#This Row],[Category]]="Other Expense",Table33[[#This Row],[Account Deposit Amount]]-Table33[[#This Row],[Account Withdrawl Amount]], )</f>
        <v>0</v>
      </c>
    </row>
    <row r="397" spans="1:22">
      <c r="A397" s="70"/>
      <c r="B397" s="64"/>
      <c r="C397" s="69"/>
      <c r="D397" s="111"/>
      <c r="E397" s="112"/>
      <c r="F397" s="113"/>
      <c r="G397" s="95">
        <f>$G$396+$E$397-$F$397</f>
        <v>0</v>
      </c>
      <c r="H397" s="70"/>
      <c r="I397" s="95">
        <f>IF(Table33[[#This Row],[Category]]="Fall Product",Table33[[#This Row],[Account Deposit Amount]]-Table33[[#This Row],[Account Withdrawl Amount]], )</f>
        <v>0</v>
      </c>
      <c r="J397" s="95">
        <f>IF(Table33[[#This Row],[Category]]="Cookies",Table33[[#This Row],[Account Deposit Amount]]-Table33[[#This Row],[Account Withdrawl Amount]], )</f>
        <v>0</v>
      </c>
      <c r="K397" s="95">
        <f>IF(Table33[[#This Row],[Category]]="Additional Money Earning Activities",Table33[[#This Row],[Account Deposit Amount]]-Table33[[#This Row],[Account Withdrawl Amount]], )</f>
        <v>0</v>
      </c>
      <c r="L397" s="95">
        <f>IF(Table33[[#This Row],[Category]]="Sponsorships",Table33[[#This Row],[Account Deposit Amount]]-Table33[[#This Row],[Account Withdrawl Amount]], )</f>
        <v>0</v>
      </c>
      <c r="M397" s="95">
        <f>IF(Table33[[#This Row],[Category]]="Troop Dues",Table33[[#This Row],[Account Deposit Amount]]-Table33[[#This Row],[Account Withdrawl Amount]], )</f>
        <v>0</v>
      </c>
      <c r="N397" s="95">
        <f>IF(Table33[[#This Row],[Category]]="Other Income",Table33[[#This Row],[Account Deposit Amount]]-Table33[[#This Row],[Account Withdrawl Amount]], )</f>
        <v>0</v>
      </c>
      <c r="O397" s="95">
        <f>IF(Table33[[#This Row],[Category]]="Registration",Table33[[#This Row],[Account Deposit Amount]]-Table33[[#This Row],[Account Withdrawl Amount]], )</f>
        <v>0</v>
      </c>
      <c r="P397" s="95">
        <f>IF(Table33[[#This Row],[Category]]="Insignia",Table33[[#This Row],[Account Deposit Amount]]-Table33[[#This Row],[Account Withdrawl Amount]], )</f>
        <v>0</v>
      </c>
      <c r="Q397" s="95">
        <f>IF(Table33[[#This Row],[Category]]="Activities/Program",Table33[[#This Row],[Account Deposit Amount]]-Table33[[#This Row],[Account Withdrawl Amount]], )</f>
        <v>0</v>
      </c>
      <c r="R397" s="95">
        <f>IF(Table33[[#This Row],[Category]]="Travel",Table33[[#This Row],[Account Deposit Amount]]-Table33[[#This Row],[Account Withdrawl Amount]], )</f>
        <v>0</v>
      </c>
      <c r="S397" s="95">
        <f>IF(Table33[[#This Row],[Category]]="Parties Food &amp; Beverages",Table33[[#This Row],[Account Deposit Amount]]-Table33[[#This Row],[Account Withdrawl Amount]], )</f>
        <v>0</v>
      </c>
      <c r="T397" s="95">
        <f>IF(Table33[[#This Row],[Category]]="Service Projects Donation",Table33[[#This Row],[Account Deposit Amount]]-Table33[[#This Row],[Account Withdrawl Amount]], )</f>
        <v>0</v>
      </c>
      <c r="U397" s="95">
        <f>IF(Table33[[#This Row],[Category]]="Cookie Debt",Table33[[#This Row],[Account Deposit Amount]]-Table33[[#This Row],[Account Withdrawl Amount]], )</f>
        <v>0</v>
      </c>
      <c r="V397" s="95">
        <f>IF(Table33[[#This Row],[Category]]="Other Expense",Table33[[#This Row],[Account Deposit Amount]]-Table33[[#This Row],[Account Withdrawl Amount]], )</f>
        <v>0</v>
      </c>
    </row>
    <row r="398" spans="1:22">
      <c r="A398" s="70"/>
      <c r="B398" s="64"/>
      <c r="C398" s="69"/>
      <c r="D398" s="111"/>
      <c r="E398" s="112"/>
      <c r="F398" s="113"/>
      <c r="G398" s="95">
        <f>$G$397+$E$398-$F$398</f>
        <v>0</v>
      </c>
      <c r="H398" s="70"/>
      <c r="I398" s="95">
        <f>IF(Table33[[#This Row],[Category]]="Fall Product",Table33[[#This Row],[Account Deposit Amount]]-Table33[[#This Row],[Account Withdrawl Amount]], )</f>
        <v>0</v>
      </c>
      <c r="J398" s="95">
        <f>IF(Table33[[#This Row],[Category]]="Cookies",Table33[[#This Row],[Account Deposit Amount]]-Table33[[#This Row],[Account Withdrawl Amount]], )</f>
        <v>0</v>
      </c>
      <c r="K398" s="95">
        <f>IF(Table33[[#This Row],[Category]]="Additional Money Earning Activities",Table33[[#This Row],[Account Deposit Amount]]-Table33[[#This Row],[Account Withdrawl Amount]], )</f>
        <v>0</v>
      </c>
      <c r="L398" s="95">
        <f>IF(Table33[[#This Row],[Category]]="Sponsorships",Table33[[#This Row],[Account Deposit Amount]]-Table33[[#This Row],[Account Withdrawl Amount]], )</f>
        <v>0</v>
      </c>
      <c r="M398" s="95">
        <f>IF(Table33[[#This Row],[Category]]="Troop Dues",Table33[[#This Row],[Account Deposit Amount]]-Table33[[#This Row],[Account Withdrawl Amount]], )</f>
        <v>0</v>
      </c>
      <c r="N398" s="95">
        <f>IF(Table33[[#This Row],[Category]]="Other Income",Table33[[#This Row],[Account Deposit Amount]]-Table33[[#This Row],[Account Withdrawl Amount]], )</f>
        <v>0</v>
      </c>
      <c r="O398" s="95">
        <f>IF(Table33[[#This Row],[Category]]="Registration",Table33[[#This Row],[Account Deposit Amount]]-Table33[[#This Row],[Account Withdrawl Amount]], )</f>
        <v>0</v>
      </c>
      <c r="P398" s="95">
        <f>IF(Table33[[#This Row],[Category]]="Insignia",Table33[[#This Row],[Account Deposit Amount]]-Table33[[#This Row],[Account Withdrawl Amount]], )</f>
        <v>0</v>
      </c>
      <c r="Q398" s="95">
        <f>IF(Table33[[#This Row],[Category]]="Activities/Program",Table33[[#This Row],[Account Deposit Amount]]-Table33[[#This Row],[Account Withdrawl Amount]], )</f>
        <v>0</v>
      </c>
      <c r="R398" s="95">
        <f>IF(Table33[[#This Row],[Category]]="Travel",Table33[[#This Row],[Account Deposit Amount]]-Table33[[#This Row],[Account Withdrawl Amount]], )</f>
        <v>0</v>
      </c>
      <c r="S398" s="95">
        <f>IF(Table33[[#This Row],[Category]]="Parties Food &amp; Beverages",Table33[[#This Row],[Account Deposit Amount]]-Table33[[#This Row],[Account Withdrawl Amount]], )</f>
        <v>0</v>
      </c>
      <c r="T398" s="95">
        <f>IF(Table33[[#This Row],[Category]]="Service Projects Donation",Table33[[#This Row],[Account Deposit Amount]]-Table33[[#This Row],[Account Withdrawl Amount]], )</f>
        <v>0</v>
      </c>
      <c r="U398" s="95">
        <f>IF(Table33[[#This Row],[Category]]="Cookie Debt",Table33[[#This Row],[Account Deposit Amount]]-Table33[[#This Row],[Account Withdrawl Amount]], )</f>
        <v>0</v>
      </c>
      <c r="V398" s="95">
        <f>IF(Table33[[#This Row],[Category]]="Other Expense",Table33[[#This Row],[Account Deposit Amount]]-Table33[[#This Row],[Account Withdrawl Amount]], )</f>
        <v>0</v>
      </c>
    </row>
    <row r="399" spans="1:22">
      <c r="A399" s="70"/>
      <c r="B399" s="64"/>
      <c r="C399" s="69"/>
      <c r="D399" s="111"/>
      <c r="E399" s="112"/>
      <c r="F399" s="113"/>
      <c r="G399" s="95">
        <f>$G$398+$E$399-$F$399</f>
        <v>0</v>
      </c>
      <c r="H399" s="70"/>
      <c r="I399" s="95">
        <f>IF(Table33[[#This Row],[Category]]="Fall Product",Table33[[#This Row],[Account Deposit Amount]]-Table33[[#This Row],[Account Withdrawl Amount]], )</f>
        <v>0</v>
      </c>
      <c r="J399" s="95">
        <f>IF(Table33[[#This Row],[Category]]="Cookies",Table33[[#This Row],[Account Deposit Amount]]-Table33[[#This Row],[Account Withdrawl Amount]], )</f>
        <v>0</v>
      </c>
      <c r="K399" s="95">
        <f>IF(Table33[[#This Row],[Category]]="Additional Money Earning Activities",Table33[[#This Row],[Account Deposit Amount]]-Table33[[#This Row],[Account Withdrawl Amount]], )</f>
        <v>0</v>
      </c>
      <c r="L399" s="95">
        <f>IF(Table33[[#This Row],[Category]]="Sponsorships",Table33[[#This Row],[Account Deposit Amount]]-Table33[[#This Row],[Account Withdrawl Amount]], )</f>
        <v>0</v>
      </c>
      <c r="M399" s="95">
        <f>IF(Table33[[#This Row],[Category]]="Troop Dues",Table33[[#This Row],[Account Deposit Amount]]-Table33[[#This Row],[Account Withdrawl Amount]], )</f>
        <v>0</v>
      </c>
      <c r="N399" s="95">
        <f>IF(Table33[[#This Row],[Category]]="Other Income",Table33[[#This Row],[Account Deposit Amount]]-Table33[[#This Row],[Account Withdrawl Amount]], )</f>
        <v>0</v>
      </c>
      <c r="O399" s="95">
        <f>IF(Table33[[#This Row],[Category]]="Registration",Table33[[#This Row],[Account Deposit Amount]]-Table33[[#This Row],[Account Withdrawl Amount]], )</f>
        <v>0</v>
      </c>
      <c r="P399" s="95">
        <f>IF(Table33[[#This Row],[Category]]="Insignia",Table33[[#This Row],[Account Deposit Amount]]-Table33[[#This Row],[Account Withdrawl Amount]], )</f>
        <v>0</v>
      </c>
      <c r="Q399" s="95">
        <f>IF(Table33[[#This Row],[Category]]="Activities/Program",Table33[[#This Row],[Account Deposit Amount]]-Table33[[#This Row],[Account Withdrawl Amount]], )</f>
        <v>0</v>
      </c>
      <c r="R399" s="95">
        <f>IF(Table33[[#This Row],[Category]]="Travel",Table33[[#This Row],[Account Deposit Amount]]-Table33[[#This Row],[Account Withdrawl Amount]], )</f>
        <v>0</v>
      </c>
      <c r="S399" s="95">
        <f>IF(Table33[[#This Row],[Category]]="Parties Food &amp; Beverages",Table33[[#This Row],[Account Deposit Amount]]-Table33[[#This Row],[Account Withdrawl Amount]], )</f>
        <v>0</v>
      </c>
      <c r="T399" s="95">
        <f>IF(Table33[[#This Row],[Category]]="Service Projects Donation",Table33[[#This Row],[Account Deposit Amount]]-Table33[[#This Row],[Account Withdrawl Amount]], )</f>
        <v>0</v>
      </c>
      <c r="U399" s="95">
        <f>IF(Table33[[#This Row],[Category]]="Cookie Debt",Table33[[#This Row],[Account Deposit Amount]]-Table33[[#This Row],[Account Withdrawl Amount]], )</f>
        <v>0</v>
      </c>
      <c r="V399" s="95">
        <f>IF(Table33[[#This Row],[Category]]="Other Expense",Table33[[#This Row],[Account Deposit Amount]]-Table33[[#This Row],[Account Withdrawl Amount]], )</f>
        <v>0</v>
      </c>
    </row>
    <row r="400" spans="1:22">
      <c r="A400" s="70"/>
      <c r="B400" s="64"/>
      <c r="C400" s="69"/>
      <c r="D400" s="111"/>
      <c r="E400" s="112"/>
      <c r="F400" s="113"/>
      <c r="G400" s="95">
        <f>$G$399+$E$400-$F$400</f>
        <v>0</v>
      </c>
      <c r="H400" s="70"/>
      <c r="I400" s="95">
        <f>IF(Table33[[#This Row],[Category]]="Fall Product",Table33[[#This Row],[Account Deposit Amount]]-Table33[[#This Row],[Account Withdrawl Amount]], )</f>
        <v>0</v>
      </c>
      <c r="J400" s="95">
        <f>IF(Table33[[#This Row],[Category]]="Cookies",Table33[[#This Row],[Account Deposit Amount]]-Table33[[#This Row],[Account Withdrawl Amount]], )</f>
        <v>0</v>
      </c>
      <c r="K400" s="95">
        <f>IF(Table33[[#This Row],[Category]]="Additional Money Earning Activities",Table33[[#This Row],[Account Deposit Amount]]-Table33[[#This Row],[Account Withdrawl Amount]], )</f>
        <v>0</v>
      </c>
      <c r="L400" s="95">
        <f>IF(Table33[[#This Row],[Category]]="Sponsorships",Table33[[#This Row],[Account Deposit Amount]]-Table33[[#This Row],[Account Withdrawl Amount]], )</f>
        <v>0</v>
      </c>
      <c r="M400" s="95">
        <f>IF(Table33[[#This Row],[Category]]="Troop Dues",Table33[[#This Row],[Account Deposit Amount]]-Table33[[#This Row],[Account Withdrawl Amount]], )</f>
        <v>0</v>
      </c>
      <c r="N400" s="95">
        <f>IF(Table33[[#This Row],[Category]]="Other Income",Table33[[#This Row],[Account Deposit Amount]]-Table33[[#This Row],[Account Withdrawl Amount]], )</f>
        <v>0</v>
      </c>
      <c r="O400" s="95">
        <f>IF(Table33[[#This Row],[Category]]="Registration",Table33[[#This Row],[Account Deposit Amount]]-Table33[[#This Row],[Account Withdrawl Amount]], )</f>
        <v>0</v>
      </c>
      <c r="P400" s="95">
        <f>IF(Table33[[#This Row],[Category]]="Insignia",Table33[[#This Row],[Account Deposit Amount]]-Table33[[#This Row],[Account Withdrawl Amount]], )</f>
        <v>0</v>
      </c>
      <c r="Q400" s="95">
        <f>IF(Table33[[#This Row],[Category]]="Activities/Program",Table33[[#This Row],[Account Deposit Amount]]-Table33[[#This Row],[Account Withdrawl Amount]], )</f>
        <v>0</v>
      </c>
      <c r="R400" s="95">
        <f>IF(Table33[[#This Row],[Category]]="Travel",Table33[[#This Row],[Account Deposit Amount]]-Table33[[#This Row],[Account Withdrawl Amount]], )</f>
        <v>0</v>
      </c>
      <c r="S400" s="95">
        <f>IF(Table33[[#This Row],[Category]]="Parties Food &amp; Beverages",Table33[[#This Row],[Account Deposit Amount]]-Table33[[#This Row],[Account Withdrawl Amount]], )</f>
        <v>0</v>
      </c>
      <c r="T400" s="95">
        <f>IF(Table33[[#This Row],[Category]]="Service Projects Donation",Table33[[#This Row],[Account Deposit Amount]]-Table33[[#This Row],[Account Withdrawl Amount]], )</f>
        <v>0</v>
      </c>
      <c r="U400" s="95">
        <f>IF(Table33[[#This Row],[Category]]="Cookie Debt",Table33[[#This Row],[Account Deposit Amount]]-Table33[[#This Row],[Account Withdrawl Amount]], )</f>
        <v>0</v>
      </c>
      <c r="V400" s="95">
        <f>IF(Table33[[#This Row],[Category]]="Other Expense",Table33[[#This Row],[Account Deposit Amount]]-Table33[[#This Row],[Account Withdrawl Amount]], )</f>
        <v>0</v>
      </c>
    </row>
    <row r="401" spans="1:22">
      <c r="A401" s="70"/>
      <c r="B401" s="64"/>
      <c r="C401" s="69"/>
      <c r="D401" s="111"/>
      <c r="E401" s="112"/>
      <c r="F401" s="113"/>
      <c r="G401" s="95">
        <f>$G$400+$E$401-$F$401</f>
        <v>0</v>
      </c>
      <c r="H401" s="70"/>
      <c r="I401" s="95">
        <f>IF(Table33[[#This Row],[Category]]="Fall Product",Table33[[#This Row],[Account Deposit Amount]]-Table33[[#This Row],[Account Withdrawl Amount]], )</f>
        <v>0</v>
      </c>
      <c r="J401" s="95">
        <f>IF(Table33[[#This Row],[Category]]="Cookies",Table33[[#This Row],[Account Deposit Amount]]-Table33[[#This Row],[Account Withdrawl Amount]], )</f>
        <v>0</v>
      </c>
      <c r="K401" s="95">
        <f>IF(Table33[[#This Row],[Category]]="Additional Money Earning Activities",Table33[[#This Row],[Account Deposit Amount]]-Table33[[#This Row],[Account Withdrawl Amount]], )</f>
        <v>0</v>
      </c>
      <c r="L401" s="95">
        <f>IF(Table33[[#This Row],[Category]]="Sponsorships",Table33[[#This Row],[Account Deposit Amount]]-Table33[[#This Row],[Account Withdrawl Amount]], )</f>
        <v>0</v>
      </c>
      <c r="M401" s="95">
        <f>IF(Table33[[#This Row],[Category]]="Troop Dues",Table33[[#This Row],[Account Deposit Amount]]-Table33[[#This Row],[Account Withdrawl Amount]], )</f>
        <v>0</v>
      </c>
      <c r="N401" s="95">
        <f>IF(Table33[[#This Row],[Category]]="Other Income",Table33[[#This Row],[Account Deposit Amount]]-Table33[[#This Row],[Account Withdrawl Amount]], )</f>
        <v>0</v>
      </c>
      <c r="O401" s="95">
        <f>IF(Table33[[#This Row],[Category]]="Registration",Table33[[#This Row],[Account Deposit Amount]]-Table33[[#This Row],[Account Withdrawl Amount]], )</f>
        <v>0</v>
      </c>
      <c r="P401" s="95">
        <f>IF(Table33[[#This Row],[Category]]="Insignia",Table33[[#This Row],[Account Deposit Amount]]-Table33[[#This Row],[Account Withdrawl Amount]], )</f>
        <v>0</v>
      </c>
      <c r="Q401" s="95">
        <f>IF(Table33[[#This Row],[Category]]="Activities/Program",Table33[[#This Row],[Account Deposit Amount]]-Table33[[#This Row],[Account Withdrawl Amount]], )</f>
        <v>0</v>
      </c>
      <c r="R401" s="95">
        <f>IF(Table33[[#This Row],[Category]]="Travel",Table33[[#This Row],[Account Deposit Amount]]-Table33[[#This Row],[Account Withdrawl Amount]], )</f>
        <v>0</v>
      </c>
      <c r="S401" s="95">
        <f>IF(Table33[[#This Row],[Category]]="Parties Food &amp; Beverages",Table33[[#This Row],[Account Deposit Amount]]-Table33[[#This Row],[Account Withdrawl Amount]], )</f>
        <v>0</v>
      </c>
      <c r="T401" s="95">
        <f>IF(Table33[[#This Row],[Category]]="Service Projects Donation",Table33[[#This Row],[Account Deposit Amount]]-Table33[[#This Row],[Account Withdrawl Amount]], )</f>
        <v>0</v>
      </c>
      <c r="U401" s="95">
        <f>IF(Table33[[#This Row],[Category]]="Cookie Debt",Table33[[#This Row],[Account Deposit Amount]]-Table33[[#This Row],[Account Withdrawl Amount]], )</f>
        <v>0</v>
      </c>
      <c r="V401" s="95">
        <f>IF(Table33[[#This Row],[Category]]="Other Expense",Table33[[#This Row],[Account Deposit Amount]]-Table33[[#This Row],[Account Withdrawl Amount]], )</f>
        <v>0</v>
      </c>
    </row>
    <row r="402" spans="1:22">
      <c r="A402" s="70"/>
      <c r="B402" s="64"/>
      <c r="C402" s="69"/>
      <c r="D402" s="111"/>
      <c r="E402" s="112"/>
      <c r="F402" s="113"/>
      <c r="G402" s="95">
        <f>$G$401+$E$402-$F$402</f>
        <v>0</v>
      </c>
      <c r="H402" s="70"/>
      <c r="I402" s="95">
        <f>IF(Table33[[#This Row],[Category]]="Fall Product",Table33[[#This Row],[Account Deposit Amount]]-Table33[[#This Row],[Account Withdrawl Amount]], )</f>
        <v>0</v>
      </c>
      <c r="J402" s="95">
        <f>IF(Table33[[#This Row],[Category]]="Cookies",Table33[[#This Row],[Account Deposit Amount]]-Table33[[#This Row],[Account Withdrawl Amount]], )</f>
        <v>0</v>
      </c>
      <c r="K402" s="95">
        <f>IF(Table33[[#This Row],[Category]]="Additional Money Earning Activities",Table33[[#This Row],[Account Deposit Amount]]-Table33[[#This Row],[Account Withdrawl Amount]], )</f>
        <v>0</v>
      </c>
      <c r="L402" s="95">
        <f>IF(Table33[[#This Row],[Category]]="Sponsorships",Table33[[#This Row],[Account Deposit Amount]]-Table33[[#This Row],[Account Withdrawl Amount]], )</f>
        <v>0</v>
      </c>
      <c r="M402" s="95">
        <f>IF(Table33[[#This Row],[Category]]="Troop Dues",Table33[[#This Row],[Account Deposit Amount]]-Table33[[#This Row],[Account Withdrawl Amount]], )</f>
        <v>0</v>
      </c>
      <c r="N402" s="95">
        <f>IF(Table33[[#This Row],[Category]]="Other Income",Table33[[#This Row],[Account Deposit Amount]]-Table33[[#This Row],[Account Withdrawl Amount]], )</f>
        <v>0</v>
      </c>
      <c r="O402" s="95">
        <f>IF(Table33[[#This Row],[Category]]="Registration",Table33[[#This Row],[Account Deposit Amount]]-Table33[[#This Row],[Account Withdrawl Amount]], )</f>
        <v>0</v>
      </c>
      <c r="P402" s="95">
        <f>IF(Table33[[#This Row],[Category]]="Insignia",Table33[[#This Row],[Account Deposit Amount]]-Table33[[#This Row],[Account Withdrawl Amount]], )</f>
        <v>0</v>
      </c>
      <c r="Q402" s="95">
        <f>IF(Table33[[#This Row],[Category]]="Activities/Program",Table33[[#This Row],[Account Deposit Amount]]-Table33[[#This Row],[Account Withdrawl Amount]], )</f>
        <v>0</v>
      </c>
      <c r="R402" s="95">
        <f>IF(Table33[[#This Row],[Category]]="Travel",Table33[[#This Row],[Account Deposit Amount]]-Table33[[#This Row],[Account Withdrawl Amount]], )</f>
        <v>0</v>
      </c>
      <c r="S402" s="95">
        <f>IF(Table33[[#This Row],[Category]]="Parties Food &amp; Beverages",Table33[[#This Row],[Account Deposit Amount]]-Table33[[#This Row],[Account Withdrawl Amount]], )</f>
        <v>0</v>
      </c>
      <c r="T402" s="95">
        <f>IF(Table33[[#This Row],[Category]]="Service Projects Donation",Table33[[#This Row],[Account Deposit Amount]]-Table33[[#This Row],[Account Withdrawl Amount]], )</f>
        <v>0</v>
      </c>
      <c r="U402" s="95">
        <f>IF(Table33[[#This Row],[Category]]="Cookie Debt",Table33[[#This Row],[Account Deposit Amount]]-Table33[[#This Row],[Account Withdrawl Amount]], )</f>
        <v>0</v>
      </c>
      <c r="V402" s="95">
        <f>IF(Table33[[#This Row],[Category]]="Other Expense",Table33[[#This Row],[Account Deposit Amount]]-Table33[[#This Row],[Account Withdrawl Amount]], )</f>
        <v>0</v>
      </c>
    </row>
    <row r="403" spans="1:22">
      <c r="A403" s="70"/>
      <c r="B403" s="64"/>
      <c r="C403" s="69"/>
      <c r="D403" s="111"/>
      <c r="E403" s="112"/>
      <c r="F403" s="113"/>
      <c r="G403" s="95">
        <f>$G$402+$E$403-$F$403</f>
        <v>0</v>
      </c>
      <c r="H403" s="70"/>
      <c r="I403" s="95">
        <f>IF(Table33[[#This Row],[Category]]="Fall Product",Table33[[#This Row],[Account Deposit Amount]]-Table33[[#This Row],[Account Withdrawl Amount]], )</f>
        <v>0</v>
      </c>
      <c r="J403" s="95">
        <f>IF(Table33[[#This Row],[Category]]="Cookies",Table33[[#This Row],[Account Deposit Amount]]-Table33[[#This Row],[Account Withdrawl Amount]], )</f>
        <v>0</v>
      </c>
      <c r="K403" s="95">
        <f>IF(Table33[[#This Row],[Category]]="Additional Money Earning Activities",Table33[[#This Row],[Account Deposit Amount]]-Table33[[#This Row],[Account Withdrawl Amount]], )</f>
        <v>0</v>
      </c>
      <c r="L403" s="95">
        <f>IF(Table33[[#This Row],[Category]]="Sponsorships",Table33[[#This Row],[Account Deposit Amount]]-Table33[[#This Row],[Account Withdrawl Amount]], )</f>
        <v>0</v>
      </c>
      <c r="M403" s="95">
        <f>IF(Table33[[#This Row],[Category]]="Troop Dues",Table33[[#This Row],[Account Deposit Amount]]-Table33[[#This Row],[Account Withdrawl Amount]], )</f>
        <v>0</v>
      </c>
      <c r="N403" s="95">
        <f>IF(Table33[[#This Row],[Category]]="Other Income",Table33[[#This Row],[Account Deposit Amount]]-Table33[[#This Row],[Account Withdrawl Amount]], )</f>
        <v>0</v>
      </c>
      <c r="O403" s="95">
        <f>IF(Table33[[#This Row],[Category]]="Registration",Table33[[#This Row],[Account Deposit Amount]]-Table33[[#This Row],[Account Withdrawl Amount]], )</f>
        <v>0</v>
      </c>
      <c r="P403" s="95">
        <f>IF(Table33[[#This Row],[Category]]="Insignia",Table33[[#This Row],[Account Deposit Amount]]-Table33[[#This Row],[Account Withdrawl Amount]], )</f>
        <v>0</v>
      </c>
      <c r="Q403" s="95">
        <f>IF(Table33[[#This Row],[Category]]="Activities/Program",Table33[[#This Row],[Account Deposit Amount]]-Table33[[#This Row],[Account Withdrawl Amount]], )</f>
        <v>0</v>
      </c>
      <c r="R403" s="95">
        <f>IF(Table33[[#This Row],[Category]]="Travel",Table33[[#This Row],[Account Deposit Amount]]-Table33[[#This Row],[Account Withdrawl Amount]], )</f>
        <v>0</v>
      </c>
      <c r="S403" s="95">
        <f>IF(Table33[[#This Row],[Category]]="Parties Food &amp; Beverages",Table33[[#This Row],[Account Deposit Amount]]-Table33[[#This Row],[Account Withdrawl Amount]], )</f>
        <v>0</v>
      </c>
      <c r="T403" s="95">
        <f>IF(Table33[[#This Row],[Category]]="Service Projects Donation",Table33[[#This Row],[Account Deposit Amount]]-Table33[[#This Row],[Account Withdrawl Amount]], )</f>
        <v>0</v>
      </c>
      <c r="U403" s="95">
        <f>IF(Table33[[#This Row],[Category]]="Cookie Debt",Table33[[#This Row],[Account Deposit Amount]]-Table33[[#This Row],[Account Withdrawl Amount]], )</f>
        <v>0</v>
      </c>
      <c r="V403" s="95">
        <f>IF(Table33[[#This Row],[Category]]="Other Expense",Table33[[#This Row],[Account Deposit Amount]]-Table33[[#This Row],[Account Withdrawl Amount]], )</f>
        <v>0</v>
      </c>
    </row>
    <row r="404" spans="1:22">
      <c r="A404" s="70"/>
      <c r="B404" s="64"/>
      <c r="C404" s="69"/>
      <c r="D404" s="111"/>
      <c r="E404" s="112"/>
      <c r="F404" s="113"/>
      <c r="G404" s="95">
        <f>$G$403+$E$404-$F$404</f>
        <v>0</v>
      </c>
      <c r="H404" s="70"/>
      <c r="I404" s="95">
        <f>IF(Table33[[#This Row],[Category]]="Fall Product",Table33[[#This Row],[Account Deposit Amount]]-Table33[[#This Row],[Account Withdrawl Amount]], )</f>
        <v>0</v>
      </c>
      <c r="J404" s="95">
        <f>IF(Table33[[#This Row],[Category]]="Cookies",Table33[[#This Row],[Account Deposit Amount]]-Table33[[#This Row],[Account Withdrawl Amount]], )</f>
        <v>0</v>
      </c>
      <c r="K404" s="95">
        <f>IF(Table33[[#This Row],[Category]]="Additional Money Earning Activities",Table33[[#This Row],[Account Deposit Amount]]-Table33[[#This Row],[Account Withdrawl Amount]], )</f>
        <v>0</v>
      </c>
      <c r="L404" s="95">
        <f>IF(Table33[[#This Row],[Category]]="Sponsorships",Table33[[#This Row],[Account Deposit Amount]]-Table33[[#This Row],[Account Withdrawl Amount]], )</f>
        <v>0</v>
      </c>
      <c r="M404" s="95">
        <f>IF(Table33[[#This Row],[Category]]="Troop Dues",Table33[[#This Row],[Account Deposit Amount]]-Table33[[#This Row],[Account Withdrawl Amount]], )</f>
        <v>0</v>
      </c>
      <c r="N404" s="95">
        <f>IF(Table33[[#This Row],[Category]]="Other Income",Table33[[#This Row],[Account Deposit Amount]]-Table33[[#This Row],[Account Withdrawl Amount]], )</f>
        <v>0</v>
      </c>
      <c r="O404" s="95">
        <f>IF(Table33[[#This Row],[Category]]="Registration",Table33[[#This Row],[Account Deposit Amount]]-Table33[[#This Row],[Account Withdrawl Amount]], )</f>
        <v>0</v>
      </c>
      <c r="P404" s="95">
        <f>IF(Table33[[#This Row],[Category]]="Insignia",Table33[[#This Row],[Account Deposit Amount]]-Table33[[#This Row],[Account Withdrawl Amount]], )</f>
        <v>0</v>
      </c>
      <c r="Q404" s="95">
        <f>IF(Table33[[#This Row],[Category]]="Activities/Program",Table33[[#This Row],[Account Deposit Amount]]-Table33[[#This Row],[Account Withdrawl Amount]], )</f>
        <v>0</v>
      </c>
      <c r="R404" s="95">
        <f>IF(Table33[[#This Row],[Category]]="Travel",Table33[[#This Row],[Account Deposit Amount]]-Table33[[#This Row],[Account Withdrawl Amount]], )</f>
        <v>0</v>
      </c>
      <c r="S404" s="95">
        <f>IF(Table33[[#This Row],[Category]]="Parties Food &amp; Beverages",Table33[[#This Row],[Account Deposit Amount]]-Table33[[#This Row],[Account Withdrawl Amount]], )</f>
        <v>0</v>
      </c>
      <c r="T404" s="95">
        <f>IF(Table33[[#This Row],[Category]]="Service Projects Donation",Table33[[#This Row],[Account Deposit Amount]]-Table33[[#This Row],[Account Withdrawl Amount]], )</f>
        <v>0</v>
      </c>
      <c r="U404" s="95">
        <f>IF(Table33[[#This Row],[Category]]="Cookie Debt",Table33[[#This Row],[Account Deposit Amount]]-Table33[[#This Row],[Account Withdrawl Amount]], )</f>
        <v>0</v>
      </c>
      <c r="V404" s="95">
        <f>IF(Table33[[#This Row],[Category]]="Other Expense",Table33[[#This Row],[Account Deposit Amount]]-Table33[[#This Row],[Account Withdrawl Amount]], )</f>
        <v>0</v>
      </c>
    </row>
    <row r="405" spans="1:22">
      <c r="A405" s="70"/>
      <c r="B405" s="64"/>
      <c r="C405" s="66"/>
      <c r="D405" s="67"/>
      <c r="E405" s="71"/>
      <c r="F405" s="68"/>
      <c r="G405" s="95">
        <f>$G$24+$E$405-$F$405</f>
        <v>0</v>
      </c>
      <c r="H405" s="70"/>
      <c r="I405" s="95">
        <f>IF(Table33[[#This Row],[Category]]="Fall Product",Table33[[#This Row],[Account Deposit Amount]]-Table33[[#This Row],[Account Withdrawl Amount]], )</f>
        <v>0</v>
      </c>
      <c r="J405" s="95">
        <f>IF(Table33[[#This Row],[Category]]="Cookies",Table33[[#This Row],[Account Deposit Amount]]-Table33[[#This Row],[Account Withdrawl Amount]], )</f>
        <v>0</v>
      </c>
      <c r="K405" s="95">
        <f>IF(Table33[[#This Row],[Category]]="Additional Money Earning Activities",Table33[[#This Row],[Account Deposit Amount]]-Table33[[#This Row],[Account Withdrawl Amount]], )</f>
        <v>0</v>
      </c>
      <c r="L405" s="95">
        <f>IF(Table33[[#This Row],[Category]]="Sponsorships",Table33[[#This Row],[Account Deposit Amount]]-Table33[[#This Row],[Account Withdrawl Amount]], )</f>
        <v>0</v>
      </c>
      <c r="M405" s="95">
        <f>IF(Table33[[#This Row],[Category]]="Troop Dues",Table33[[#This Row],[Account Deposit Amount]]-Table33[[#This Row],[Account Withdrawl Amount]], )</f>
        <v>0</v>
      </c>
      <c r="N405" s="95">
        <f>IF(Table33[[#This Row],[Category]]="Other Income",Table33[[#This Row],[Account Deposit Amount]]-Table33[[#This Row],[Account Withdrawl Amount]], )</f>
        <v>0</v>
      </c>
      <c r="O405" s="95">
        <f>IF(Table33[[#This Row],[Category]]="Registration",Table33[[#This Row],[Account Deposit Amount]]-Table33[[#This Row],[Account Withdrawl Amount]], )</f>
        <v>0</v>
      </c>
      <c r="P405" s="95">
        <f>IF(Table33[[#This Row],[Category]]="Insignia",Table33[[#This Row],[Account Deposit Amount]]-Table33[[#This Row],[Account Withdrawl Amount]], )</f>
        <v>0</v>
      </c>
      <c r="Q405" s="95">
        <f>IF(Table33[[#This Row],[Category]]="Activities/Program",Table33[[#This Row],[Account Deposit Amount]]-Table33[[#This Row],[Account Withdrawl Amount]], )</f>
        <v>0</v>
      </c>
      <c r="R405" s="95">
        <f>IF(Table33[[#This Row],[Category]]="Travel",Table33[[#This Row],[Account Deposit Amount]]-Table33[[#This Row],[Account Withdrawl Amount]], )</f>
        <v>0</v>
      </c>
      <c r="S405" s="95">
        <f>IF(Table33[[#This Row],[Category]]="Parties Food &amp; Beverages",Table33[[#This Row],[Account Deposit Amount]]-Table33[[#This Row],[Account Withdrawl Amount]], )</f>
        <v>0</v>
      </c>
      <c r="T405" s="95">
        <f>IF(Table33[[#This Row],[Category]]="Service Projects Donation",Table33[[#This Row],[Account Deposit Amount]]-Table33[[#This Row],[Account Withdrawl Amount]], )</f>
        <v>0</v>
      </c>
      <c r="U405" s="95">
        <f>IF(Table33[[#This Row],[Category]]="Cookie Debt",Table33[[#This Row],[Account Deposit Amount]]-Table33[[#This Row],[Account Withdrawl Amount]], )</f>
        <v>0</v>
      </c>
      <c r="V405" s="95">
        <f>IF(Table33[[#This Row],[Category]]="Other Expense",Table33[[#This Row],[Account Deposit Amount]]-Table33[[#This Row],[Account Withdrawl Amount]], )</f>
        <v>0</v>
      </c>
    </row>
    <row r="406" spans="1:22">
      <c r="A406" s="70"/>
      <c r="B406" s="64"/>
      <c r="C406" s="66"/>
      <c r="D406" s="67"/>
      <c r="E406" s="65"/>
      <c r="F406" s="68"/>
      <c r="G406" s="95">
        <f>$G$405+$E$406-$F$406</f>
        <v>0</v>
      </c>
      <c r="H406" s="70"/>
      <c r="I406" s="95">
        <f>IF(Table33[[#This Row],[Category]]="Fall Product",Table33[[#This Row],[Account Deposit Amount]]-Table33[[#This Row],[Account Withdrawl Amount]], )</f>
        <v>0</v>
      </c>
      <c r="J406" s="95">
        <f>IF(Table33[[#This Row],[Category]]="Cookies",Table33[[#This Row],[Account Deposit Amount]]-Table33[[#This Row],[Account Withdrawl Amount]], )</f>
        <v>0</v>
      </c>
      <c r="K406" s="95">
        <f>IF(Table33[[#This Row],[Category]]="Additional Money Earning Activities",Table33[[#This Row],[Account Deposit Amount]]-Table33[[#This Row],[Account Withdrawl Amount]], )</f>
        <v>0</v>
      </c>
      <c r="L406" s="95">
        <f>IF(Table33[[#This Row],[Category]]="Sponsorships",Table33[[#This Row],[Account Deposit Amount]]-Table33[[#This Row],[Account Withdrawl Amount]], )</f>
        <v>0</v>
      </c>
      <c r="M406" s="95">
        <f>IF(Table33[[#This Row],[Category]]="Troop Dues",Table33[[#This Row],[Account Deposit Amount]]-Table33[[#This Row],[Account Withdrawl Amount]], )</f>
        <v>0</v>
      </c>
      <c r="N406" s="95">
        <f>IF(Table33[[#This Row],[Category]]="Other Income",Table33[[#This Row],[Account Deposit Amount]]-Table33[[#This Row],[Account Withdrawl Amount]], )</f>
        <v>0</v>
      </c>
      <c r="O406" s="95">
        <f>IF(Table33[[#This Row],[Category]]="Registration",Table33[[#This Row],[Account Deposit Amount]]-Table33[[#This Row],[Account Withdrawl Amount]], )</f>
        <v>0</v>
      </c>
      <c r="P406" s="95">
        <f>IF(Table33[[#This Row],[Category]]="Insignia",Table33[[#This Row],[Account Deposit Amount]]-Table33[[#This Row],[Account Withdrawl Amount]], )</f>
        <v>0</v>
      </c>
      <c r="Q406" s="95">
        <f>IF(Table33[[#This Row],[Category]]="Activities/Program",Table33[[#This Row],[Account Deposit Amount]]-Table33[[#This Row],[Account Withdrawl Amount]], )</f>
        <v>0</v>
      </c>
      <c r="R406" s="95">
        <f>IF(Table33[[#This Row],[Category]]="Travel",Table33[[#This Row],[Account Deposit Amount]]-Table33[[#This Row],[Account Withdrawl Amount]], )</f>
        <v>0</v>
      </c>
      <c r="S406" s="95">
        <f>IF(Table33[[#This Row],[Category]]="Parties Food &amp; Beverages",Table33[[#This Row],[Account Deposit Amount]]-Table33[[#This Row],[Account Withdrawl Amount]], )</f>
        <v>0</v>
      </c>
      <c r="T406" s="95">
        <f>IF(Table33[[#This Row],[Category]]="Service Projects Donation",Table33[[#This Row],[Account Deposit Amount]]-Table33[[#This Row],[Account Withdrawl Amount]], )</f>
        <v>0</v>
      </c>
      <c r="U406" s="95">
        <f>IF(Table33[[#This Row],[Category]]="Cookie Debt",Table33[[#This Row],[Account Deposit Amount]]-Table33[[#This Row],[Account Withdrawl Amount]], )</f>
        <v>0</v>
      </c>
      <c r="V406" s="95">
        <f>IF(Table33[[#This Row],[Category]]="Other Expense",Table33[[#This Row],[Account Deposit Amount]]-Table33[[#This Row],[Account Withdrawl Amount]], )</f>
        <v>0</v>
      </c>
    </row>
    <row r="407" spans="1:22">
      <c r="A407" s="70"/>
      <c r="B407" s="64"/>
      <c r="C407" s="66"/>
      <c r="D407" s="67"/>
      <c r="E407" s="71"/>
      <c r="F407" s="68"/>
      <c r="G407" s="95">
        <f>$G$406+$E$407-$F$407</f>
        <v>0</v>
      </c>
      <c r="H407" s="70"/>
      <c r="I407" s="95">
        <f>IF(Table33[[#This Row],[Category]]="Fall Product",Table33[[#This Row],[Account Deposit Amount]]-Table33[[#This Row],[Account Withdrawl Amount]], )</f>
        <v>0</v>
      </c>
      <c r="J407" s="95">
        <f>IF(Table33[[#This Row],[Category]]="Cookies",Table33[[#This Row],[Account Deposit Amount]]-Table33[[#This Row],[Account Withdrawl Amount]], )</f>
        <v>0</v>
      </c>
      <c r="K407" s="95">
        <f>IF(Table33[[#This Row],[Category]]="Additional Money Earning Activities",Table33[[#This Row],[Account Deposit Amount]]-Table33[[#This Row],[Account Withdrawl Amount]], )</f>
        <v>0</v>
      </c>
      <c r="L407" s="95">
        <f>IF(Table33[[#This Row],[Category]]="Sponsorships",Table33[[#This Row],[Account Deposit Amount]]-Table33[[#This Row],[Account Withdrawl Amount]], )</f>
        <v>0</v>
      </c>
      <c r="M407" s="95">
        <f>IF(Table33[[#This Row],[Category]]="Troop Dues",Table33[[#This Row],[Account Deposit Amount]]-Table33[[#This Row],[Account Withdrawl Amount]], )</f>
        <v>0</v>
      </c>
      <c r="N407" s="95">
        <f>IF(Table33[[#This Row],[Category]]="Other Income",Table33[[#This Row],[Account Deposit Amount]]-Table33[[#This Row],[Account Withdrawl Amount]], )</f>
        <v>0</v>
      </c>
      <c r="O407" s="95">
        <f>IF(Table33[[#This Row],[Category]]="Registration",Table33[[#This Row],[Account Deposit Amount]]-Table33[[#This Row],[Account Withdrawl Amount]], )</f>
        <v>0</v>
      </c>
      <c r="P407" s="95">
        <f>IF(Table33[[#This Row],[Category]]="Insignia",Table33[[#This Row],[Account Deposit Amount]]-Table33[[#This Row],[Account Withdrawl Amount]], )</f>
        <v>0</v>
      </c>
      <c r="Q407" s="95">
        <f>IF(Table33[[#This Row],[Category]]="Activities/Program",Table33[[#This Row],[Account Deposit Amount]]-Table33[[#This Row],[Account Withdrawl Amount]], )</f>
        <v>0</v>
      </c>
      <c r="R407" s="95">
        <f>IF(Table33[[#This Row],[Category]]="Travel",Table33[[#This Row],[Account Deposit Amount]]-Table33[[#This Row],[Account Withdrawl Amount]], )</f>
        <v>0</v>
      </c>
      <c r="S407" s="95">
        <f>IF(Table33[[#This Row],[Category]]="Parties Food &amp; Beverages",Table33[[#This Row],[Account Deposit Amount]]-Table33[[#This Row],[Account Withdrawl Amount]], )</f>
        <v>0</v>
      </c>
      <c r="T407" s="95">
        <f>IF(Table33[[#This Row],[Category]]="Service Projects Donation",Table33[[#This Row],[Account Deposit Amount]]-Table33[[#This Row],[Account Withdrawl Amount]], )</f>
        <v>0</v>
      </c>
      <c r="U407" s="95">
        <f>IF(Table33[[#This Row],[Category]]="Cookie Debt",Table33[[#This Row],[Account Deposit Amount]]-Table33[[#This Row],[Account Withdrawl Amount]], )</f>
        <v>0</v>
      </c>
      <c r="V407" s="95">
        <f>IF(Table33[[#This Row],[Category]]="Other Expense",Table33[[#This Row],[Account Deposit Amount]]-Table33[[#This Row],[Account Withdrawl Amount]], )</f>
        <v>0</v>
      </c>
    </row>
    <row r="408" spans="1:22">
      <c r="A408" s="70"/>
      <c r="B408" s="72"/>
      <c r="C408" s="66"/>
      <c r="D408" s="67"/>
      <c r="E408" s="68"/>
      <c r="F408" s="68"/>
      <c r="G408" s="95">
        <f>$G$407+$E$408-$F$408</f>
        <v>0</v>
      </c>
      <c r="H408" s="70"/>
      <c r="I408" s="95">
        <f>IF(Table33[[#This Row],[Category]]="Fall Product",Table33[[#This Row],[Account Deposit Amount]]-Table33[[#This Row],[Account Withdrawl Amount]], )</f>
        <v>0</v>
      </c>
      <c r="J408" s="95">
        <f>IF(Table33[[#This Row],[Category]]="Cookies",Table33[[#This Row],[Account Deposit Amount]]-Table33[[#This Row],[Account Withdrawl Amount]], )</f>
        <v>0</v>
      </c>
      <c r="K408" s="95">
        <f>IF(Table33[[#This Row],[Category]]="Additional Money Earning Activities",Table33[[#This Row],[Account Deposit Amount]]-Table33[[#This Row],[Account Withdrawl Amount]], )</f>
        <v>0</v>
      </c>
      <c r="L408" s="95">
        <f>IF(Table33[[#This Row],[Category]]="Sponsorships",Table33[[#This Row],[Account Deposit Amount]]-Table33[[#This Row],[Account Withdrawl Amount]], )</f>
        <v>0</v>
      </c>
      <c r="M408" s="95">
        <f>IF(Table33[[#This Row],[Category]]="Troop Dues",Table33[[#This Row],[Account Deposit Amount]]-Table33[[#This Row],[Account Withdrawl Amount]], )</f>
        <v>0</v>
      </c>
      <c r="N408" s="95">
        <f>IF(Table33[[#This Row],[Category]]="Other Income",Table33[[#This Row],[Account Deposit Amount]]-Table33[[#This Row],[Account Withdrawl Amount]], )</f>
        <v>0</v>
      </c>
      <c r="O408" s="95">
        <f>IF(Table33[[#This Row],[Category]]="Registration",Table33[[#This Row],[Account Deposit Amount]]-Table33[[#This Row],[Account Withdrawl Amount]], )</f>
        <v>0</v>
      </c>
      <c r="P408" s="95">
        <f>IF(Table33[[#This Row],[Category]]="Insignia",Table33[[#This Row],[Account Deposit Amount]]-Table33[[#This Row],[Account Withdrawl Amount]], )</f>
        <v>0</v>
      </c>
      <c r="Q408" s="95">
        <f>IF(Table33[[#This Row],[Category]]="Activities/Program",Table33[[#This Row],[Account Deposit Amount]]-Table33[[#This Row],[Account Withdrawl Amount]], )</f>
        <v>0</v>
      </c>
      <c r="R408" s="95">
        <f>IF(Table33[[#This Row],[Category]]="Travel",Table33[[#This Row],[Account Deposit Amount]]-Table33[[#This Row],[Account Withdrawl Amount]], )</f>
        <v>0</v>
      </c>
      <c r="S408" s="95">
        <f>IF(Table33[[#This Row],[Category]]="Parties Food &amp; Beverages",Table33[[#This Row],[Account Deposit Amount]]-Table33[[#This Row],[Account Withdrawl Amount]], )</f>
        <v>0</v>
      </c>
      <c r="T408" s="95">
        <f>IF(Table33[[#This Row],[Category]]="Service Projects Donation",Table33[[#This Row],[Account Deposit Amount]]-Table33[[#This Row],[Account Withdrawl Amount]], )</f>
        <v>0</v>
      </c>
      <c r="U408" s="95">
        <f>IF(Table33[[#This Row],[Category]]="Cookie Debt",Table33[[#This Row],[Account Deposit Amount]]-Table33[[#This Row],[Account Withdrawl Amount]], )</f>
        <v>0</v>
      </c>
      <c r="V408" s="95">
        <f>IF(Table33[[#This Row],[Category]]="Other Expense",Table33[[#This Row],[Account Deposit Amount]]-Table33[[#This Row],[Account Withdrawl Amount]], )</f>
        <v>0</v>
      </c>
    </row>
    <row r="409" spans="1:22">
      <c r="A409" s="70"/>
      <c r="B409" s="72"/>
      <c r="C409" s="66"/>
      <c r="D409" s="67"/>
      <c r="E409" s="68"/>
      <c r="F409" s="68"/>
      <c r="G409" s="95">
        <f>$G$408+$E$409-$F$409</f>
        <v>0</v>
      </c>
      <c r="H409" s="70"/>
      <c r="I409" s="95">
        <f>IF(Table33[[#This Row],[Category]]="Fall Product",Table33[[#This Row],[Account Deposit Amount]]-Table33[[#This Row],[Account Withdrawl Amount]], )</f>
        <v>0</v>
      </c>
      <c r="J409" s="95">
        <f>IF(Table33[[#This Row],[Category]]="Cookies",Table33[[#This Row],[Account Deposit Amount]]-Table33[[#This Row],[Account Withdrawl Amount]], )</f>
        <v>0</v>
      </c>
      <c r="K409" s="95">
        <f>IF(Table33[[#This Row],[Category]]="Additional Money Earning Activities",Table33[[#This Row],[Account Deposit Amount]]-Table33[[#This Row],[Account Withdrawl Amount]], )</f>
        <v>0</v>
      </c>
      <c r="L409" s="95">
        <f>IF(Table33[[#This Row],[Category]]="Sponsorships",Table33[[#This Row],[Account Deposit Amount]]-Table33[[#This Row],[Account Withdrawl Amount]], )</f>
        <v>0</v>
      </c>
      <c r="M409" s="95">
        <f>IF(Table33[[#This Row],[Category]]="Troop Dues",Table33[[#This Row],[Account Deposit Amount]]-Table33[[#This Row],[Account Withdrawl Amount]], )</f>
        <v>0</v>
      </c>
      <c r="N409" s="95">
        <f>IF(Table33[[#This Row],[Category]]="Other Income",Table33[[#This Row],[Account Deposit Amount]]-Table33[[#This Row],[Account Withdrawl Amount]], )</f>
        <v>0</v>
      </c>
      <c r="O409" s="95">
        <f>IF(Table33[[#This Row],[Category]]="Registration",Table33[[#This Row],[Account Deposit Amount]]-Table33[[#This Row],[Account Withdrawl Amount]], )</f>
        <v>0</v>
      </c>
      <c r="P409" s="95">
        <f>IF(Table33[[#This Row],[Category]]="Insignia",Table33[[#This Row],[Account Deposit Amount]]-Table33[[#This Row],[Account Withdrawl Amount]], )</f>
        <v>0</v>
      </c>
      <c r="Q409" s="95">
        <f>IF(Table33[[#This Row],[Category]]="Activities/Program",Table33[[#This Row],[Account Deposit Amount]]-Table33[[#This Row],[Account Withdrawl Amount]], )</f>
        <v>0</v>
      </c>
      <c r="R409" s="95">
        <f>IF(Table33[[#This Row],[Category]]="Travel",Table33[[#This Row],[Account Deposit Amount]]-Table33[[#This Row],[Account Withdrawl Amount]], )</f>
        <v>0</v>
      </c>
      <c r="S409" s="95">
        <f>IF(Table33[[#This Row],[Category]]="Parties Food &amp; Beverages",Table33[[#This Row],[Account Deposit Amount]]-Table33[[#This Row],[Account Withdrawl Amount]], )</f>
        <v>0</v>
      </c>
      <c r="T409" s="95">
        <f>IF(Table33[[#This Row],[Category]]="Service Projects Donation",Table33[[#This Row],[Account Deposit Amount]]-Table33[[#This Row],[Account Withdrawl Amount]], )</f>
        <v>0</v>
      </c>
      <c r="U409" s="95">
        <f>IF(Table33[[#This Row],[Category]]="Cookie Debt",Table33[[#This Row],[Account Deposit Amount]]-Table33[[#This Row],[Account Withdrawl Amount]], )</f>
        <v>0</v>
      </c>
      <c r="V409" s="95">
        <f>IF(Table33[[#This Row],[Category]]="Other Expense",Table33[[#This Row],[Account Deposit Amount]]-Table33[[#This Row],[Account Withdrawl Amount]], )</f>
        <v>0</v>
      </c>
    </row>
    <row r="410" spans="1:22">
      <c r="A410" s="70"/>
      <c r="B410" s="72"/>
      <c r="C410" s="66"/>
      <c r="D410" s="67"/>
      <c r="E410" s="68"/>
      <c r="F410" s="68"/>
      <c r="G410" s="95">
        <f>$G$409+$E$410-$F$410</f>
        <v>0</v>
      </c>
      <c r="H410" s="70"/>
      <c r="I410" s="95">
        <f>IF(Table33[[#This Row],[Category]]="Fall Product",Table33[[#This Row],[Account Deposit Amount]]-Table33[[#This Row],[Account Withdrawl Amount]], )</f>
        <v>0</v>
      </c>
      <c r="J410" s="95">
        <f>IF(Table33[[#This Row],[Category]]="Cookies",Table33[[#This Row],[Account Deposit Amount]]-Table33[[#This Row],[Account Withdrawl Amount]], )</f>
        <v>0</v>
      </c>
      <c r="K410" s="95">
        <f>IF(Table33[[#This Row],[Category]]="Additional Money Earning Activities",Table33[[#This Row],[Account Deposit Amount]]-Table33[[#This Row],[Account Withdrawl Amount]], )</f>
        <v>0</v>
      </c>
      <c r="L410" s="95">
        <f>IF(Table33[[#This Row],[Category]]="Sponsorships",Table33[[#This Row],[Account Deposit Amount]]-Table33[[#This Row],[Account Withdrawl Amount]], )</f>
        <v>0</v>
      </c>
      <c r="M410" s="95">
        <f>IF(Table33[[#This Row],[Category]]="Troop Dues",Table33[[#This Row],[Account Deposit Amount]]-Table33[[#This Row],[Account Withdrawl Amount]], )</f>
        <v>0</v>
      </c>
      <c r="N410" s="95">
        <f>IF(Table33[[#This Row],[Category]]="Other Income",Table33[[#This Row],[Account Deposit Amount]]-Table33[[#This Row],[Account Withdrawl Amount]], )</f>
        <v>0</v>
      </c>
      <c r="O410" s="95">
        <f>IF(Table33[[#This Row],[Category]]="Registration",Table33[[#This Row],[Account Deposit Amount]]-Table33[[#This Row],[Account Withdrawl Amount]], )</f>
        <v>0</v>
      </c>
      <c r="P410" s="95">
        <f>IF(Table33[[#This Row],[Category]]="Insignia",Table33[[#This Row],[Account Deposit Amount]]-Table33[[#This Row],[Account Withdrawl Amount]], )</f>
        <v>0</v>
      </c>
      <c r="Q410" s="95">
        <f>IF(Table33[[#This Row],[Category]]="Activities/Program",Table33[[#This Row],[Account Deposit Amount]]-Table33[[#This Row],[Account Withdrawl Amount]], )</f>
        <v>0</v>
      </c>
      <c r="R410" s="95">
        <f>IF(Table33[[#This Row],[Category]]="Travel",Table33[[#This Row],[Account Deposit Amount]]-Table33[[#This Row],[Account Withdrawl Amount]], )</f>
        <v>0</v>
      </c>
      <c r="S410" s="95">
        <f>IF(Table33[[#This Row],[Category]]="Parties Food &amp; Beverages",Table33[[#This Row],[Account Deposit Amount]]-Table33[[#This Row],[Account Withdrawl Amount]], )</f>
        <v>0</v>
      </c>
      <c r="T410" s="95">
        <f>IF(Table33[[#This Row],[Category]]="Service Projects Donation",Table33[[#This Row],[Account Deposit Amount]]-Table33[[#This Row],[Account Withdrawl Amount]], )</f>
        <v>0</v>
      </c>
      <c r="U410" s="95">
        <f>IF(Table33[[#This Row],[Category]]="Cookie Debt",Table33[[#This Row],[Account Deposit Amount]]-Table33[[#This Row],[Account Withdrawl Amount]], )</f>
        <v>0</v>
      </c>
      <c r="V410" s="95">
        <f>IF(Table33[[#This Row],[Category]]="Other Expense",Table33[[#This Row],[Account Deposit Amount]]-Table33[[#This Row],[Account Withdrawl Amount]], )</f>
        <v>0</v>
      </c>
    </row>
    <row r="411" spans="1:22">
      <c r="A411" s="70"/>
      <c r="B411" s="72"/>
      <c r="C411" s="66"/>
      <c r="D411" s="73"/>
      <c r="E411" s="68"/>
      <c r="F411" s="68"/>
      <c r="G411" s="95">
        <f>$G$410+$E$411-$F$411</f>
        <v>0</v>
      </c>
      <c r="H411" s="70"/>
      <c r="I411" s="95">
        <f>IF(Table33[[#This Row],[Category]]="Fall Product",Table33[[#This Row],[Account Deposit Amount]]-Table33[[#This Row],[Account Withdrawl Amount]], )</f>
        <v>0</v>
      </c>
      <c r="J411" s="95">
        <f>IF(Table33[[#This Row],[Category]]="Cookies",Table33[[#This Row],[Account Deposit Amount]]-Table33[[#This Row],[Account Withdrawl Amount]], )</f>
        <v>0</v>
      </c>
      <c r="K411" s="95">
        <f>IF(Table33[[#This Row],[Category]]="Additional Money Earning Activities",Table33[[#This Row],[Account Deposit Amount]]-Table33[[#This Row],[Account Withdrawl Amount]], )</f>
        <v>0</v>
      </c>
      <c r="L411" s="95">
        <f>IF(Table33[[#This Row],[Category]]="Sponsorships",Table33[[#This Row],[Account Deposit Amount]]-Table33[[#This Row],[Account Withdrawl Amount]], )</f>
        <v>0</v>
      </c>
      <c r="M411" s="95">
        <f>IF(Table33[[#This Row],[Category]]="Troop Dues",Table33[[#This Row],[Account Deposit Amount]]-Table33[[#This Row],[Account Withdrawl Amount]], )</f>
        <v>0</v>
      </c>
      <c r="N411" s="95">
        <f>IF(Table33[[#This Row],[Category]]="Other Income",Table33[[#This Row],[Account Deposit Amount]]-Table33[[#This Row],[Account Withdrawl Amount]], )</f>
        <v>0</v>
      </c>
      <c r="O411" s="95">
        <f>IF(Table33[[#This Row],[Category]]="Registration",Table33[[#This Row],[Account Deposit Amount]]-Table33[[#This Row],[Account Withdrawl Amount]], )</f>
        <v>0</v>
      </c>
      <c r="P411" s="95">
        <f>IF(Table33[[#This Row],[Category]]="Insignia",Table33[[#This Row],[Account Deposit Amount]]-Table33[[#This Row],[Account Withdrawl Amount]], )</f>
        <v>0</v>
      </c>
      <c r="Q411" s="95">
        <f>IF(Table33[[#This Row],[Category]]="Activities/Program",Table33[[#This Row],[Account Deposit Amount]]-Table33[[#This Row],[Account Withdrawl Amount]], )</f>
        <v>0</v>
      </c>
      <c r="R411" s="95">
        <f>IF(Table33[[#This Row],[Category]]="Travel",Table33[[#This Row],[Account Deposit Amount]]-Table33[[#This Row],[Account Withdrawl Amount]], )</f>
        <v>0</v>
      </c>
      <c r="S411" s="95">
        <f>IF(Table33[[#This Row],[Category]]="Parties Food &amp; Beverages",Table33[[#This Row],[Account Deposit Amount]]-Table33[[#This Row],[Account Withdrawl Amount]], )</f>
        <v>0</v>
      </c>
      <c r="T411" s="95">
        <f>IF(Table33[[#This Row],[Category]]="Service Projects Donation",Table33[[#This Row],[Account Deposit Amount]]-Table33[[#This Row],[Account Withdrawl Amount]], )</f>
        <v>0</v>
      </c>
      <c r="U411" s="95">
        <f>IF(Table33[[#This Row],[Category]]="Cookie Debt",Table33[[#This Row],[Account Deposit Amount]]-Table33[[#This Row],[Account Withdrawl Amount]], )</f>
        <v>0</v>
      </c>
      <c r="V411" s="95">
        <f>IF(Table33[[#This Row],[Category]]="Other Expense",Table33[[#This Row],[Account Deposit Amount]]-Table33[[#This Row],[Account Withdrawl Amount]], )</f>
        <v>0</v>
      </c>
    </row>
    <row r="412" spans="1:22">
      <c r="A412" s="70"/>
      <c r="B412" s="72"/>
      <c r="C412" s="66"/>
      <c r="D412" s="67"/>
      <c r="E412" s="68"/>
      <c r="F412" s="68"/>
      <c r="G412" s="95">
        <f>$G$411+$E$412-$F$412</f>
        <v>0</v>
      </c>
      <c r="H412" s="70"/>
      <c r="I412" s="95">
        <f>IF(Table33[[#This Row],[Category]]="Fall Product",Table33[[#This Row],[Account Deposit Amount]]-Table33[[#This Row],[Account Withdrawl Amount]], )</f>
        <v>0</v>
      </c>
      <c r="J412" s="95">
        <f>IF(Table33[[#This Row],[Category]]="Cookies",Table33[[#This Row],[Account Deposit Amount]]-Table33[[#This Row],[Account Withdrawl Amount]], )</f>
        <v>0</v>
      </c>
      <c r="K412" s="95">
        <f>IF(Table33[[#This Row],[Category]]="Additional Money Earning Activities",Table33[[#This Row],[Account Deposit Amount]]-Table33[[#This Row],[Account Withdrawl Amount]], )</f>
        <v>0</v>
      </c>
      <c r="L412" s="95">
        <f>IF(Table33[[#This Row],[Category]]="Sponsorships",Table33[[#This Row],[Account Deposit Amount]]-Table33[[#This Row],[Account Withdrawl Amount]], )</f>
        <v>0</v>
      </c>
      <c r="M412" s="95">
        <f>IF(Table33[[#This Row],[Category]]="Troop Dues",Table33[[#This Row],[Account Deposit Amount]]-Table33[[#This Row],[Account Withdrawl Amount]], )</f>
        <v>0</v>
      </c>
      <c r="N412" s="95">
        <f>IF(Table33[[#This Row],[Category]]="Other Income",Table33[[#This Row],[Account Deposit Amount]]-Table33[[#This Row],[Account Withdrawl Amount]], )</f>
        <v>0</v>
      </c>
      <c r="O412" s="95">
        <f>IF(Table33[[#This Row],[Category]]="Registration",Table33[[#This Row],[Account Deposit Amount]]-Table33[[#This Row],[Account Withdrawl Amount]], )</f>
        <v>0</v>
      </c>
      <c r="P412" s="95">
        <f>IF(Table33[[#This Row],[Category]]="Insignia",Table33[[#This Row],[Account Deposit Amount]]-Table33[[#This Row],[Account Withdrawl Amount]], )</f>
        <v>0</v>
      </c>
      <c r="Q412" s="95">
        <f>IF(Table33[[#This Row],[Category]]="Activities/Program",Table33[[#This Row],[Account Deposit Amount]]-Table33[[#This Row],[Account Withdrawl Amount]], )</f>
        <v>0</v>
      </c>
      <c r="R412" s="95">
        <f>IF(Table33[[#This Row],[Category]]="Travel",Table33[[#This Row],[Account Deposit Amount]]-Table33[[#This Row],[Account Withdrawl Amount]], )</f>
        <v>0</v>
      </c>
      <c r="S412" s="95">
        <f>IF(Table33[[#This Row],[Category]]="Parties Food &amp; Beverages",Table33[[#This Row],[Account Deposit Amount]]-Table33[[#This Row],[Account Withdrawl Amount]], )</f>
        <v>0</v>
      </c>
      <c r="T412" s="95">
        <f>IF(Table33[[#This Row],[Category]]="Service Projects Donation",Table33[[#This Row],[Account Deposit Amount]]-Table33[[#This Row],[Account Withdrawl Amount]], )</f>
        <v>0</v>
      </c>
      <c r="U412" s="95">
        <f>IF(Table33[[#This Row],[Category]]="Cookie Debt",Table33[[#This Row],[Account Deposit Amount]]-Table33[[#This Row],[Account Withdrawl Amount]], )</f>
        <v>0</v>
      </c>
      <c r="V412" s="95">
        <f>IF(Table33[[#This Row],[Category]]="Other Expense",Table33[[#This Row],[Account Deposit Amount]]-Table33[[#This Row],[Account Withdrawl Amount]], )</f>
        <v>0</v>
      </c>
    </row>
    <row r="413" spans="1:22">
      <c r="A413" s="70"/>
      <c r="B413" s="72"/>
      <c r="C413" s="74"/>
      <c r="D413" s="67"/>
      <c r="E413" s="68"/>
      <c r="F413" s="68"/>
      <c r="G413" s="95">
        <f>$G$412+$E$413-$F$413</f>
        <v>0</v>
      </c>
      <c r="H413" s="70"/>
      <c r="I413" s="95">
        <f>IF(Table33[[#This Row],[Category]]="Fall Product",Table33[[#This Row],[Account Deposit Amount]]-Table33[[#This Row],[Account Withdrawl Amount]], )</f>
        <v>0</v>
      </c>
      <c r="J413" s="95">
        <f>IF(Table33[[#This Row],[Category]]="Cookies",Table33[[#This Row],[Account Deposit Amount]]-Table33[[#This Row],[Account Withdrawl Amount]], )</f>
        <v>0</v>
      </c>
      <c r="K413" s="95">
        <f>IF(Table33[[#This Row],[Category]]="Additional Money Earning Activities",Table33[[#This Row],[Account Deposit Amount]]-Table33[[#This Row],[Account Withdrawl Amount]], )</f>
        <v>0</v>
      </c>
      <c r="L413" s="95">
        <f>IF(Table33[[#This Row],[Category]]="Sponsorships",Table33[[#This Row],[Account Deposit Amount]]-Table33[[#This Row],[Account Withdrawl Amount]], )</f>
        <v>0</v>
      </c>
      <c r="M413" s="95">
        <f>IF(Table33[[#This Row],[Category]]="Troop Dues",Table33[[#This Row],[Account Deposit Amount]]-Table33[[#This Row],[Account Withdrawl Amount]], )</f>
        <v>0</v>
      </c>
      <c r="N413" s="95">
        <f>IF(Table33[[#This Row],[Category]]="Other Income",Table33[[#This Row],[Account Deposit Amount]]-Table33[[#This Row],[Account Withdrawl Amount]], )</f>
        <v>0</v>
      </c>
      <c r="O413" s="95">
        <f>IF(Table33[[#This Row],[Category]]="Registration",Table33[[#This Row],[Account Deposit Amount]]-Table33[[#This Row],[Account Withdrawl Amount]], )</f>
        <v>0</v>
      </c>
      <c r="P413" s="95">
        <f>IF(Table33[[#This Row],[Category]]="Insignia",Table33[[#This Row],[Account Deposit Amount]]-Table33[[#This Row],[Account Withdrawl Amount]], )</f>
        <v>0</v>
      </c>
      <c r="Q413" s="95">
        <f>IF(Table33[[#This Row],[Category]]="Activities/Program",Table33[[#This Row],[Account Deposit Amount]]-Table33[[#This Row],[Account Withdrawl Amount]], )</f>
        <v>0</v>
      </c>
      <c r="R413" s="95">
        <f>IF(Table33[[#This Row],[Category]]="Travel",Table33[[#This Row],[Account Deposit Amount]]-Table33[[#This Row],[Account Withdrawl Amount]], )</f>
        <v>0</v>
      </c>
      <c r="S413" s="95">
        <f>IF(Table33[[#This Row],[Category]]="Parties Food &amp; Beverages",Table33[[#This Row],[Account Deposit Amount]]-Table33[[#This Row],[Account Withdrawl Amount]], )</f>
        <v>0</v>
      </c>
      <c r="T413" s="95">
        <f>IF(Table33[[#This Row],[Category]]="Service Projects Donation",Table33[[#This Row],[Account Deposit Amount]]-Table33[[#This Row],[Account Withdrawl Amount]], )</f>
        <v>0</v>
      </c>
      <c r="U413" s="95">
        <f>IF(Table33[[#This Row],[Category]]="Cookie Debt",Table33[[#This Row],[Account Deposit Amount]]-Table33[[#This Row],[Account Withdrawl Amount]], )</f>
        <v>0</v>
      </c>
      <c r="V413" s="95">
        <f>IF(Table33[[#This Row],[Category]]="Other Expense",Table33[[#This Row],[Account Deposit Amount]]-Table33[[#This Row],[Account Withdrawl Amount]], )</f>
        <v>0</v>
      </c>
    </row>
    <row r="414" spans="1:22">
      <c r="A414" s="70"/>
      <c r="B414" s="96"/>
      <c r="C414" s="70"/>
      <c r="D414" s="70"/>
      <c r="E414" s="97"/>
      <c r="F414" s="97"/>
      <c r="G414" s="95">
        <f>$G$413+$E$414-$F$414</f>
        <v>0</v>
      </c>
      <c r="H414" s="70"/>
      <c r="I414" s="95">
        <f>IF(Table33[[#This Row],[Category]]="Fall Product",Table33[[#This Row],[Account Deposit Amount]]-Table33[[#This Row],[Account Withdrawl Amount]], )</f>
        <v>0</v>
      </c>
      <c r="J414" s="95">
        <f>IF(Table33[[#This Row],[Category]]="Cookies",Table33[[#This Row],[Account Deposit Amount]]-Table33[[#This Row],[Account Withdrawl Amount]], )</f>
        <v>0</v>
      </c>
      <c r="K414" s="95">
        <f>IF(Table33[[#This Row],[Category]]="Additional Money Earning Activities",Table33[[#This Row],[Account Deposit Amount]]-Table33[[#This Row],[Account Withdrawl Amount]], )</f>
        <v>0</v>
      </c>
      <c r="L414" s="95">
        <f>IF(Table33[[#This Row],[Category]]="Sponsorships",Table33[[#This Row],[Account Deposit Amount]]-Table33[[#This Row],[Account Withdrawl Amount]], )</f>
        <v>0</v>
      </c>
      <c r="M414" s="95">
        <f>IF(Table33[[#This Row],[Category]]="Troop Dues",Table33[[#This Row],[Account Deposit Amount]]-Table33[[#This Row],[Account Withdrawl Amount]], )</f>
        <v>0</v>
      </c>
      <c r="N414" s="95">
        <f>IF(Table33[[#This Row],[Category]]="Other Income",Table33[[#This Row],[Account Deposit Amount]]-Table33[[#This Row],[Account Withdrawl Amount]], )</f>
        <v>0</v>
      </c>
      <c r="O414" s="95">
        <f>IF(Table33[[#This Row],[Category]]="Registration",Table33[[#This Row],[Account Deposit Amount]]-Table33[[#This Row],[Account Withdrawl Amount]], )</f>
        <v>0</v>
      </c>
      <c r="P414" s="95">
        <f>IF(Table33[[#This Row],[Category]]="Insignia",Table33[[#This Row],[Account Deposit Amount]]-Table33[[#This Row],[Account Withdrawl Amount]], )</f>
        <v>0</v>
      </c>
      <c r="Q414" s="95">
        <f>IF(Table33[[#This Row],[Category]]="Activities/Program",Table33[[#This Row],[Account Deposit Amount]]-Table33[[#This Row],[Account Withdrawl Amount]], )</f>
        <v>0</v>
      </c>
      <c r="R414" s="95">
        <f>IF(Table33[[#This Row],[Category]]="Travel",Table33[[#This Row],[Account Deposit Amount]]-Table33[[#This Row],[Account Withdrawl Amount]], )</f>
        <v>0</v>
      </c>
      <c r="S414" s="95">
        <f>IF(Table33[[#This Row],[Category]]="Parties Food &amp; Beverages",Table33[[#This Row],[Account Deposit Amount]]-Table33[[#This Row],[Account Withdrawl Amount]], )</f>
        <v>0</v>
      </c>
      <c r="T414" s="95">
        <f>IF(Table33[[#This Row],[Category]]="Service Projects Donation",Table33[[#This Row],[Account Deposit Amount]]-Table33[[#This Row],[Account Withdrawl Amount]], )</f>
        <v>0</v>
      </c>
      <c r="U414" s="95">
        <f>IF(Table33[[#This Row],[Category]]="Cookie Debt",Table33[[#This Row],[Account Deposit Amount]]-Table33[[#This Row],[Account Withdrawl Amount]], )</f>
        <v>0</v>
      </c>
      <c r="V414" s="95">
        <f>IF(Table33[[#This Row],[Category]]="Other Expense",Table33[[#This Row],[Account Deposit Amount]]-Table33[[#This Row],[Account Withdrawl Amount]], )</f>
        <v>0</v>
      </c>
    </row>
    <row r="415" spans="1:22">
      <c r="A415" s="70"/>
      <c r="B415" s="96"/>
      <c r="C415" s="70"/>
      <c r="D415" s="70"/>
      <c r="E415" s="97"/>
      <c r="F415" s="97"/>
      <c r="G415" s="95">
        <f>$G$414+$E$415-$F$415</f>
        <v>0</v>
      </c>
      <c r="H415" s="70"/>
      <c r="I415" s="95">
        <f>IF(Table33[[#This Row],[Category]]="Fall Product",Table33[[#This Row],[Account Deposit Amount]]-Table33[[#This Row],[Account Withdrawl Amount]], )</f>
        <v>0</v>
      </c>
      <c r="J415" s="95">
        <f>IF(Table33[[#This Row],[Category]]="Cookies",Table33[[#This Row],[Account Deposit Amount]]-Table33[[#This Row],[Account Withdrawl Amount]], )</f>
        <v>0</v>
      </c>
      <c r="K415" s="95">
        <f>IF(Table33[[#This Row],[Category]]="Additional Money Earning Activities",Table33[[#This Row],[Account Deposit Amount]]-Table33[[#This Row],[Account Withdrawl Amount]], )</f>
        <v>0</v>
      </c>
      <c r="L415" s="95">
        <f>IF(Table33[[#This Row],[Category]]="Sponsorships",Table33[[#This Row],[Account Deposit Amount]]-Table33[[#This Row],[Account Withdrawl Amount]], )</f>
        <v>0</v>
      </c>
      <c r="M415" s="95">
        <f>IF(Table33[[#This Row],[Category]]="Troop Dues",Table33[[#This Row],[Account Deposit Amount]]-Table33[[#This Row],[Account Withdrawl Amount]], )</f>
        <v>0</v>
      </c>
      <c r="N415" s="95">
        <f>IF(Table33[[#This Row],[Category]]="Other Income",Table33[[#This Row],[Account Deposit Amount]]-Table33[[#This Row],[Account Withdrawl Amount]], )</f>
        <v>0</v>
      </c>
      <c r="O415" s="95">
        <f>IF(Table33[[#This Row],[Category]]="Registration",Table33[[#This Row],[Account Deposit Amount]]-Table33[[#This Row],[Account Withdrawl Amount]], )</f>
        <v>0</v>
      </c>
      <c r="P415" s="95">
        <f>IF(Table33[[#This Row],[Category]]="Insignia",Table33[[#This Row],[Account Deposit Amount]]-Table33[[#This Row],[Account Withdrawl Amount]], )</f>
        <v>0</v>
      </c>
      <c r="Q415" s="95">
        <f>IF(Table33[[#This Row],[Category]]="Activities/Program",Table33[[#This Row],[Account Deposit Amount]]-Table33[[#This Row],[Account Withdrawl Amount]], )</f>
        <v>0</v>
      </c>
      <c r="R415" s="95">
        <f>IF(Table33[[#This Row],[Category]]="Travel",Table33[[#This Row],[Account Deposit Amount]]-Table33[[#This Row],[Account Withdrawl Amount]], )</f>
        <v>0</v>
      </c>
      <c r="S415" s="95">
        <f>IF(Table33[[#This Row],[Category]]="Parties Food &amp; Beverages",Table33[[#This Row],[Account Deposit Amount]]-Table33[[#This Row],[Account Withdrawl Amount]], )</f>
        <v>0</v>
      </c>
      <c r="T415" s="95">
        <f>IF(Table33[[#This Row],[Category]]="Service Projects Donation",Table33[[#This Row],[Account Deposit Amount]]-Table33[[#This Row],[Account Withdrawl Amount]], )</f>
        <v>0</v>
      </c>
      <c r="U415" s="95">
        <f>IF(Table33[[#This Row],[Category]]="Cookie Debt",Table33[[#This Row],[Account Deposit Amount]]-Table33[[#This Row],[Account Withdrawl Amount]], )</f>
        <v>0</v>
      </c>
      <c r="V415" s="95">
        <f>IF(Table33[[#This Row],[Category]]="Other Expense",Table33[[#This Row],[Account Deposit Amount]]-Table33[[#This Row],[Account Withdrawl Amount]], )</f>
        <v>0</v>
      </c>
    </row>
    <row r="416" spans="1:22">
      <c r="A416" s="70"/>
      <c r="B416" s="96"/>
      <c r="C416" s="70"/>
      <c r="D416" s="70"/>
      <c r="E416" s="97"/>
      <c r="F416" s="97"/>
      <c r="G416" s="95">
        <f>$G$415+$E$416-$F$416</f>
        <v>0</v>
      </c>
      <c r="H416" s="70"/>
      <c r="I416" s="95">
        <f>IF(Table33[[#This Row],[Category]]="Fall Product",Table33[[#This Row],[Account Deposit Amount]]-Table33[[#This Row],[Account Withdrawl Amount]], )</f>
        <v>0</v>
      </c>
      <c r="J416" s="95">
        <f>IF(Table33[[#This Row],[Category]]="Cookies",Table33[[#This Row],[Account Deposit Amount]]-Table33[[#This Row],[Account Withdrawl Amount]], )</f>
        <v>0</v>
      </c>
      <c r="K416" s="95">
        <f>IF(Table33[[#This Row],[Category]]="Additional Money Earning Activities",Table33[[#This Row],[Account Deposit Amount]]-Table33[[#This Row],[Account Withdrawl Amount]], )</f>
        <v>0</v>
      </c>
      <c r="L416" s="95">
        <f>IF(Table33[[#This Row],[Category]]="Sponsorships",Table33[[#This Row],[Account Deposit Amount]]-Table33[[#This Row],[Account Withdrawl Amount]], )</f>
        <v>0</v>
      </c>
      <c r="M416" s="95">
        <f>IF(Table33[[#This Row],[Category]]="Troop Dues",Table33[[#This Row],[Account Deposit Amount]]-Table33[[#This Row],[Account Withdrawl Amount]], )</f>
        <v>0</v>
      </c>
      <c r="N416" s="95">
        <f>IF(Table33[[#This Row],[Category]]="Other Income",Table33[[#This Row],[Account Deposit Amount]]-Table33[[#This Row],[Account Withdrawl Amount]], )</f>
        <v>0</v>
      </c>
      <c r="O416" s="95">
        <f>IF(Table33[[#This Row],[Category]]="Registration",Table33[[#This Row],[Account Deposit Amount]]-Table33[[#This Row],[Account Withdrawl Amount]], )</f>
        <v>0</v>
      </c>
      <c r="P416" s="95">
        <f>IF(Table33[[#This Row],[Category]]="Insignia",Table33[[#This Row],[Account Deposit Amount]]-Table33[[#This Row],[Account Withdrawl Amount]], )</f>
        <v>0</v>
      </c>
      <c r="Q416" s="95">
        <f>IF(Table33[[#This Row],[Category]]="Activities/Program",Table33[[#This Row],[Account Deposit Amount]]-Table33[[#This Row],[Account Withdrawl Amount]], )</f>
        <v>0</v>
      </c>
      <c r="R416" s="95">
        <f>IF(Table33[[#This Row],[Category]]="Travel",Table33[[#This Row],[Account Deposit Amount]]-Table33[[#This Row],[Account Withdrawl Amount]], )</f>
        <v>0</v>
      </c>
      <c r="S416" s="95">
        <f>IF(Table33[[#This Row],[Category]]="Parties Food &amp; Beverages",Table33[[#This Row],[Account Deposit Amount]]-Table33[[#This Row],[Account Withdrawl Amount]], )</f>
        <v>0</v>
      </c>
      <c r="T416" s="95">
        <f>IF(Table33[[#This Row],[Category]]="Service Projects Donation",Table33[[#This Row],[Account Deposit Amount]]-Table33[[#This Row],[Account Withdrawl Amount]], )</f>
        <v>0</v>
      </c>
      <c r="U416" s="95">
        <f>IF(Table33[[#This Row],[Category]]="Cookie Debt",Table33[[#This Row],[Account Deposit Amount]]-Table33[[#This Row],[Account Withdrawl Amount]], )</f>
        <v>0</v>
      </c>
      <c r="V416" s="95">
        <f>IF(Table33[[#This Row],[Category]]="Other Expense",Table33[[#This Row],[Account Deposit Amount]]-Table33[[#This Row],[Account Withdrawl Amount]], )</f>
        <v>0</v>
      </c>
    </row>
    <row r="417" spans="1:22">
      <c r="A417" s="70"/>
      <c r="B417" s="96"/>
      <c r="C417" s="70"/>
      <c r="D417" s="70"/>
      <c r="E417" s="97"/>
      <c r="F417" s="97"/>
      <c r="G417" s="95">
        <f>$G$416+$E$417-$F$417</f>
        <v>0</v>
      </c>
      <c r="H417" s="70"/>
      <c r="I417" s="95">
        <f>IF(Table33[[#This Row],[Category]]="Fall Product",Table33[[#This Row],[Account Deposit Amount]]-Table33[[#This Row],[Account Withdrawl Amount]], )</f>
        <v>0</v>
      </c>
      <c r="J417" s="95">
        <f>IF(Table33[[#This Row],[Category]]="Cookies",Table33[[#This Row],[Account Deposit Amount]]-Table33[[#This Row],[Account Withdrawl Amount]], )</f>
        <v>0</v>
      </c>
      <c r="K417" s="95">
        <f>IF(Table33[[#This Row],[Category]]="Additional Money Earning Activities",Table33[[#This Row],[Account Deposit Amount]]-Table33[[#This Row],[Account Withdrawl Amount]], )</f>
        <v>0</v>
      </c>
      <c r="L417" s="95">
        <f>IF(Table33[[#This Row],[Category]]="Sponsorships",Table33[[#This Row],[Account Deposit Amount]]-Table33[[#This Row],[Account Withdrawl Amount]], )</f>
        <v>0</v>
      </c>
      <c r="M417" s="95">
        <f>IF(Table33[[#This Row],[Category]]="Troop Dues",Table33[[#This Row],[Account Deposit Amount]]-Table33[[#This Row],[Account Withdrawl Amount]], )</f>
        <v>0</v>
      </c>
      <c r="N417" s="95">
        <f>IF(Table33[[#This Row],[Category]]="Other Income",Table33[[#This Row],[Account Deposit Amount]]-Table33[[#This Row],[Account Withdrawl Amount]], )</f>
        <v>0</v>
      </c>
      <c r="O417" s="95">
        <f>IF(Table33[[#This Row],[Category]]="Registration",Table33[[#This Row],[Account Deposit Amount]]-Table33[[#This Row],[Account Withdrawl Amount]], )</f>
        <v>0</v>
      </c>
      <c r="P417" s="95">
        <f>IF(Table33[[#This Row],[Category]]="Insignia",Table33[[#This Row],[Account Deposit Amount]]-Table33[[#This Row],[Account Withdrawl Amount]], )</f>
        <v>0</v>
      </c>
      <c r="Q417" s="95">
        <f>IF(Table33[[#This Row],[Category]]="Activities/Program",Table33[[#This Row],[Account Deposit Amount]]-Table33[[#This Row],[Account Withdrawl Amount]], )</f>
        <v>0</v>
      </c>
      <c r="R417" s="95">
        <f>IF(Table33[[#This Row],[Category]]="Travel",Table33[[#This Row],[Account Deposit Amount]]-Table33[[#This Row],[Account Withdrawl Amount]], )</f>
        <v>0</v>
      </c>
      <c r="S417" s="95">
        <f>IF(Table33[[#This Row],[Category]]="Parties Food &amp; Beverages",Table33[[#This Row],[Account Deposit Amount]]-Table33[[#This Row],[Account Withdrawl Amount]], )</f>
        <v>0</v>
      </c>
      <c r="T417" s="95">
        <f>IF(Table33[[#This Row],[Category]]="Service Projects Donation",Table33[[#This Row],[Account Deposit Amount]]-Table33[[#This Row],[Account Withdrawl Amount]], )</f>
        <v>0</v>
      </c>
      <c r="U417" s="95">
        <f>IF(Table33[[#This Row],[Category]]="Cookie Debt",Table33[[#This Row],[Account Deposit Amount]]-Table33[[#This Row],[Account Withdrawl Amount]], )</f>
        <v>0</v>
      </c>
      <c r="V417" s="95">
        <f>IF(Table33[[#This Row],[Category]]="Other Expense",Table33[[#This Row],[Account Deposit Amount]]-Table33[[#This Row],[Account Withdrawl Amount]], )</f>
        <v>0</v>
      </c>
    </row>
    <row r="418" spans="1:22">
      <c r="A418" s="70"/>
      <c r="B418" s="96"/>
      <c r="C418" s="70"/>
      <c r="D418" s="70"/>
      <c r="E418" s="97"/>
      <c r="F418" s="97"/>
      <c r="G418" s="95">
        <f>$G$417+$E$418-$F$418</f>
        <v>0</v>
      </c>
      <c r="H418" s="70"/>
      <c r="I418" s="95">
        <f>IF(Table33[[#This Row],[Category]]="Fall Product",Table33[[#This Row],[Account Deposit Amount]]-Table33[[#This Row],[Account Withdrawl Amount]], )</f>
        <v>0</v>
      </c>
      <c r="J418" s="95">
        <f>IF(Table33[[#This Row],[Category]]="Cookies",Table33[[#This Row],[Account Deposit Amount]]-Table33[[#This Row],[Account Withdrawl Amount]], )</f>
        <v>0</v>
      </c>
      <c r="K418" s="95">
        <f>IF(Table33[[#This Row],[Category]]="Additional Money Earning Activities",Table33[[#This Row],[Account Deposit Amount]]-Table33[[#This Row],[Account Withdrawl Amount]], )</f>
        <v>0</v>
      </c>
      <c r="L418" s="95">
        <f>IF(Table33[[#This Row],[Category]]="Sponsorships",Table33[[#This Row],[Account Deposit Amount]]-Table33[[#This Row],[Account Withdrawl Amount]], )</f>
        <v>0</v>
      </c>
      <c r="M418" s="95">
        <f>IF(Table33[[#This Row],[Category]]="Troop Dues",Table33[[#This Row],[Account Deposit Amount]]-Table33[[#This Row],[Account Withdrawl Amount]], )</f>
        <v>0</v>
      </c>
      <c r="N418" s="95">
        <f>IF(Table33[[#This Row],[Category]]="Other Income",Table33[[#This Row],[Account Deposit Amount]]-Table33[[#This Row],[Account Withdrawl Amount]], )</f>
        <v>0</v>
      </c>
      <c r="O418" s="95">
        <f>IF(Table33[[#This Row],[Category]]="Registration",Table33[[#This Row],[Account Deposit Amount]]-Table33[[#This Row],[Account Withdrawl Amount]], )</f>
        <v>0</v>
      </c>
      <c r="P418" s="95">
        <f>IF(Table33[[#This Row],[Category]]="Insignia",Table33[[#This Row],[Account Deposit Amount]]-Table33[[#This Row],[Account Withdrawl Amount]], )</f>
        <v>0</v>
      </c>
      <c r="Q418" s="95">
        <f>IF(Table33[[#This Row],[Category]]="Activities/Program",Table33[[#This Row],[Account Deposit Amount]]-Table33[[#This Row],[Account Withdrawl Amount]], )</f>
        <v>0</v>
      </c>
      <c r="R418" s="95">
        <f>IF(Table33[[#This Row],[Category]]="Travel",Table33[[#This Row],[Account Deposit Amount]]-Table33[[#This Row],[Account Withdrawl Amount]], )</f>
        <v>0</v>
      </c>
      <c r="S418" s="95">
        <f>IF(Table33[[#This Row],[Category]]="Parties Food &amp; Beverages",Table33[[#This Row],[Account Deposit Amount]]-Table33[[#This Row],[Account Withdrawl Amount]], )</f>
        <v>0</v>
      </c>
      <c r="T418" s="95">
        <f>IF(Table33[[#This Row],[Category]]="Service Projects Donation",Table33[[#This Row],[Account Deposit Amount]]-Table33[[#This Row],[Account Withdrawl Amount]], )</f>
        <v>0</v>
      </c>
      <c r="U418" s="95">
        <f>IF(Table33[[#This Row],[Category]]="Cookie Debt",Table33[[#This Row],[Account Deposit Amount]]-Table33[[#This Row],[Account Withdrawl Amount]], )</f>
        <v>0</v>
      </c>
      <c r="V418" s="95">
        <f>IF(Table33[[#This Row],[Category]]="Other Expense",Table33[[#This Row],[Account Deposit Amount]]-Table33[[#This Row],[Account Withdrawl Amount]], )</f>
        <v>0</v>
      </c>
    </row>
    <row r="419" spans="1:22">
      <c r="A419" s="70"/>
      <c r="B419" s="96"/>
      <c r="C419" s="70"/>
      <c r="D419" s="70"/>
      <c r="E419" s="97"/>
      <c r="F419" s="97"/>
      <c r="G419" s="95">
        <f>$G$418+$E$419-$F$419</f>
        <v>0</v>
      </c>
      <c r="H419" s="70"/>
      <c r="I419" s="95">
        <f>IF(Table33[[#This Row],[Category]]="Fall Product",Table33[[#This Row],[Account Deposit Amount]]-Table33[[#This Row],[Account Withdrawl Amount]], )</f>
        <v>0</v>
      </c>
      <c r="J419" s="95">
        <f>IF(Table33[[#This Row],[Category]]="Cookies",Table33[[#This Row],[Account Deposit Amount]]-Table33[[#This Row],[Account Withdrawl Amount]], )</f>
        <v>0</v>
      </c>
      <c r="K419" s="95">
        <f>IF(Table33[[#This Row],[Category]]="Additional Money Earning Activities",Table33[[#This Row],[Account Deposit Amount]]-Table33[[#This Row],[Account Withdrawl Amount]], )</f>
        <v>0</v>
      </c>
      <c r="L419" s="95">
        <f>IF(Table33[[#This Row],[Category]]="Sponsorships",Table33[[#This Row],[Account Deposit Amount]]-Table33[[#This Row],[Account Withdrawl Amount]], )</f>
        <v>0</v>
      </c>
      <c r="M419" s="95">
        <f>IF(Table33[[#This Row],[Category]]="Troop Dues",Table33[[#This Row],[Account Deposit Amount]]-Table33[[#This Row],[Account Withdrawl Amount]], )</f>
        <v>0</v>
      </c>
      <c r="N419" s="95">
        <f>IF(Table33[[#This Row],[Category]]="Other Income",Table33[[#This Row],[Account Deposit Amount]]-Table33[[#This Row],[Account Withdrawl Amount]], )</f>
        <v>0</v>
      </c>
      <c r="O419" s="95">
        <f>IF(Table33[[#This Row],[Category]]="Registration",Table33[[#This Row],[Account Deposit Amount]]-Table33[[#This Row],[Account Withdrawl Amount]], )</f>
        <v>0</v>
      </c>
      <c r="P419" s="95">
        <f>IF(Table33[[#This Row],[Category]]="Insignia",Table33[[#This Row],[Account Deposit Amount]]-Table33[[#This Row],[Account Withdrawl Amount]], )</f>
        <v>0</v>
      </c>
      <c r="Q419" s="95">
        <f>IF(Table33[[#This Row],[Category]]="Activities/Program",Table33[[#This Row],[Account Deposit Amount]]-Table33[[#This Row],[Account Withdrawl Amount]], )</f>
        <v>0</v>
      </c>
      <c r="R419" s="95">
        <f>IF(Table33[[#This Row],[Category]]="Travel",Table33[[#This Row],[Account Deposit Amount]]-Table33[[#This Row],[Account Withdrawl Amount]], )</f>
        <v>0</v>
      </c>
      <c r="S419" s="95">
        <f>IF(Table33[[#This Row],[Category]]="Parties Food &amp; Beverages",Table33[[#This Row],[Account Deposit Amount]]-Table33[[#This Row],[Account Withdrawl Amount]], )</f>
        <v>0</v>
      </c>
      <c r="T419" s="95">
        <f>IF(Table33[[#This Row],[Category]]="Service Projects Donation",Table33[[#This Row],[Account Deposit Amount]]-Table33[[#This Row],[Account Withdrawl Amount]], )</f>
        <v>0</v>
      </c>
      <c r="U419" s="95">
        <f>IF(Table33[[#This Row],[Category]]="Cookie Debt",Table33[[#This Row],[Account Deposit Amount]]-Table33[[#This Row],[Account Withdrawl Amount]], )</f>
        <v>0</v>
      </c>
      <c r="V419" s="95">
        <f>IF(Table33[[#This Row],[Category]]="Other Expense",Table33[[#This Row],[Account Deposit Amount]]-Table33[[#This Row],[Account Withdrawl Amount]], )</f>
        <v>0</v>
      </c>
    </row>
    <row r="420" spans="1:22">
      <c r="A420" s="70"/>
      <c r="B420" s="96"/>
      <c r="C420" s="70"/>
      <c r="D420" s="70"/>
      <c r="E420" s="97"/>
      <c r="F420" s="97"/>
      <c r="G420" s="95">
        <f>$G$419+$E$420-$F$420</f>
        <v>0</v>
      </c>
      <c r="H420" s="70"/>
      <c r="I420" s="95">
        <f>IF(Table33[[#This Row],[Category]]="Fall Product",Table33[[#This Row],[Account Deposit Amount]]-Table33[[#This Row],[Account Withdrawl Amount]], )</f>
        <v>0</v>
      </c>
      <c r="J420" s="95">
        <f>IF(Table33[[#This Row],[Category]]="Cookies",Table33[[#This Row],[Account Deposit Amount]]-Table33[[#This Row],[Account Withdrawl Amount]], )</f>
        <v>0</v>
      </c>
      <c r="K420" s="95">
        <f>IF(Table33[[#This Row],[Category]]="Additional Money Earning Activities",Table33[[#This Row],[Account Deposit Amount]]-Table33[[#This Row],[Account Withdrawl Amount]], )</f>
        <v>0</v>
      </c>
      <c r="L420" s="95">
        <f>IF(Table33[[#This Row],[Category]]="Sponsorships",Table33[[#This Row],[Account Deposit Amount]]-Table33[[#This Row],[Account Withdrawl Amount]], )</f>
        <v>0</v>
      </c>
      <c r="M420" s="95">
        <f>IF(Table33[[#This Row],[Category]]="Troop Dues",Table33[[#This Row],[Account Deposit Amount]]-Table33[[#This Row],[Account Withdrawl Amount]], )</f>
        <v>0</v>
      </c>
      <c r="N420" s="95">
        <f>IF(Table33[[#This Row],[Category]]="Other Income",Table33[[#This Row],[Account Deposit Amount]]-Table33[[#This Row],[Account Withdrawl Amount]], )</f>
        <v>0</v>
      </c>
      <c r="O420" s="95">
        <f>IF(Table33[[#This Row],[Category]]="Registration",Table33[[#This Row],[Account Deposit Amount]]-Table33[[#This Row],[Account Withdrawl Amount]], )</f>
        <v>0</v>
      </c>
      <c r="P420" s="95">
        <f>IF(Table33[[#This Row],[Category]]="Insignia",Table33[[#This Row],[Account Deposit Amount]]-Table33[[#This Row],[Account Withdrawl Amount]], )</f>
        <v>0</v>
      </c>
      <c r="Q420" s="95">
        <f>IF(Table33[[#This Row],[Category]]="Activities/Program",Table33[[#This Row],[Account Deposit Amount]]-Table33[[#This Row],[Account Withdrawl Amount]], )</f>
        <v>0</v>
      </c>
      <c r="R420" s="95">
        <f>IF(Table33[[#This Row],[Category]]="Travel",Table33[[#This Row],[Account Deposit Amount]]-Table33[[#This Row],[Account Withdrawl Amount]], )</f>
        <v>0</v>
      </c>
      <c r="S420" s="95">
        <f>IF(Table33[[#This Row],[Category]]="Parties Food &amp; Beverages",Table33[[#This Row],[Account Deposit Amount]]-Table33[[#This Row],[Account Withdrawl Amount]], )</f>
        <v>0</v>
      </c>
      <c r="T420" s="95">
        <f>IF(Table33[[#This Row],[Category]]="Service Projects Donation",Table33[[#This Row],[Account Deposit Amount]]-Table33[[#This Row],[Account Withdrawl Amount]], )</f>
        <v>0</v>
      </c>
      <c r="U420" s="95">
        <f>IF(Table33[[#This Row],[Category]]="Cookie Debt",Table33[[#This Row],[Account Deposit Amount]]-Table33[[#This Row],[Account Withdrawl Amount]], )</f>
        <v>0</v>
      </c>
      <c r="V420" s="95">
        <f>IF(Table33[[#This Row],[Category]]="Other Expense",Table33[[#This Row],[Account Deposit Amount]]-Table33[[#This Row],[Account Withdrawl Amount]], )</f>
        <v>0</v>
      </c>
    </row>
    <row r="421" spans="1:22">
      <c r="A421" s="70"/>
      <c r="B421" s="96"/>
      <c r="C421" s="70"/>
      <c r="D421" s="70"/>
      <c r="E421" s="97"/>
      <c r="F421" s="97"/>
      <c r="G421" s="95">
        <f>$G$420+$E$421-$F$421</f>
        <v>0</v>
      </c>
      <c r="H421" s="70"/>
      <c r="I421" s="95">
        <f>IF(Table33[[#This Row],[Category]]="Fall Product",Table33[[#This Row],[Account Deposit Amount]]-Table33[[#This Row],[Account Withdrawl Amount]], )</f>
        <v>0</v>
      </c>
      <c r="J421" s="95">
        <f>IF(Table33[[#This Row],[Category]]="Cookies",Table33[[#This Row],[Account Deposit Amount]]-Table33[[#This Row],[Account Withdrawl Amount]], )</f>
        <v>0</v>
      </c>
      <c r="K421" s="95">
        <f>IF(Table33[[#This Row],[Category]]="Additional Money Earning Activities",Table33[[#This Row],[Account Deposit Amount]]-Table33[[#This Row],[Account Withdrawl Amount]], )</f>
        <v>0</v>
      </c>
      <c r="L421" s="95">
        <f>IF(Table33[[#This Row],[Category]]="Sponsorships",Table33[[#This Row],[Account Deposit Amount]]-Table33[[#This Row],[Account Withdrawl Amount]], )</f>
        <v>0</v>
      </c>
      <c r="M421" s="95">
        <f>IF(Table33[[#This Row],[Category]]="Troop Dues",Table33[[#This Row],[Account Deposit Amount]]-Table33[[#This Row],[Account Withdrawl Amount]], )</f>
        <v>0</v>
      </c>
      <c r="N421" s="95">
        <f>IF(Table33[[#This Row],[Category]]="Other Income",Table33[[#This Row],[Account Deposit Amount]]-Table33[[#This Row],[Account Withdrawl Amount]], )</f>
        <v>0</v>
      </c>
      <c r="O421" s="95">
        <f>IF(Table33[[#This Row],[Category]]="Registration",Table33[[#This Row],[Account Deposit Amount]]-Table33[[#This Row],[Account Withdrawl Amount]], )</f>
        <v>0</v>
      </c>
      <c r="P421" s="95">
        <f>IF(Table33[[#This Row],[Category]]="Insignia",Table33[[#This Row],[Account Deposit Amount]]-Table33[[#This Row],[Account Withdrawl Amount]], )</f>
        <v>0</v>
      </c>
      <c r="Q421" s="95">
        <f>IF(Table33[[#This Row],[Category]]="Activities/Program",Table33[[#This Row],[Account Deposit Amount]]-Table33[[#This Row],[Account Withdrawl Amount]], )</f>
        <v>0</v>
      </c>
      <c r="R421" s="95">
        <f>IF(Table33[[#This Row],[Category]]="Travel",Table33[[#This Row],[Account Deposit Amount]]-Table33[[#This Row],[Account Withdrawl Amount]], )</f>
        <v>0</v>
      </c>
      <c r="S421" s="95">
        <f>IF(Table33[[#This Row],[Category]]="Parties Food &amp; Beverages",Table33[[#This Row],[Account Deposit Amount]]-Table33[[#This Row],[Account Withdrawl Amount]], )</f>
        <v>0</v>
      </c>
      <c r="T421" s="95">
        <f>IF(Table33[[#This Row],[Category]]="Service Projects Donation",Table33[[#This Row],[Account Deposit Amount]]-Table33[[#This Row],[Account Withdrawl Amount]], )</f>
        <v>0</v>
      </c>
      <c r="U421" s="95">
        <f>IF(Table33[[#This Row],[Category]]="Cookie Debt",Table33[[#This Row],[Account Deposit Amount]]-Table33[[#This Row],[Account Withdrawl Amount]], )</f>
        <v>0</v>
      </c>
      <c r="V421" s="95">
        <f>IF(Table33[[#This Row],[Category]]="Other Expense",Table33[[#This Row],[Account Deposit Amount]]-Table33[[#This Row],[Account Withdrawl Amount]], )</f>
        <v>0</v>
      </c>
    </row>
    <row r="422" spans="1:22">
      <c r="A422" s="70"/>
      <c r="B422" s="96"/>
      <c r="C422" s="70"/>
      <c r="D422" s="70"/>
      <c r="E422" s="97"/>
      <c r="F422" s="97"/>
      <c r="G422" s="95">
        <f>$G$421+$E$422-$F$422</f>
        <v>0</v>
      </c>
      <c r="H422" s="70"/>
      <c r="I422" s="95">
        <f>IF(Table33[[#This Row],[Category]]="Fall Product",Table33[[#This Row],[Account Deposit Amount]]-Table33[[#This Row],[Account Withdrawl Amount]], )</f>
        <v>0</v>
      </c>
      <c r="J422" s="95">
        <f>IF(Table33[[#This Row],[Category]]="Cookies",Table33[[#This Row],[Account Deposit Amount]]-Table33[[#This Row],[Account Withdrawl Amount]], )</f>
        <v>0</v>
      </c>
      <c r="K422" s="95">
        <f>IF(Table33[[#This Row],[Category]]="Additional Money Earning Activities",Table33[[#This Row],[Account Deposit Amount]]-Table33[[#This Row],[Account Withdrawl Amount]], )</f>
        <v>0</v>
      </c>
      <c r="L422" s="95">
        <f>IF(Table33[[#This Row],[Category]]="Sponsorships",Table33[[#This Row],[Account Deposit Amount]]-Table33[[#This Row],[Account Withdrawl Amount]], )</f>
        <v>0</v>
      </c>
      <c r="M422" s="95">
        <f>IF(Table33[[#This Row],[Category]]="Troop Dues",Table33[[#This Row],[Account Deposit Amount]]-Table33[[#This Row],[Account Withdrawl Amount]], )</f>
        <v>0</v>
      </c>
      <c r="N422" s="95">
        <f>IF(Table33[[#This Row],[Category]]="Other Income",Table33[[#This Row],[Account Deposit Amount]]-Table33[[#This Row],[Account Withdrawl Amount]], )</f>
        <v>0</v>
      </c>
      <c r="O422" s="95">
        <f>IF(Table33[[#This Row],[Category]]="Registration",Table33[[#This Row],[Account Deposit Amount]]-Table33[[#This Row],[Account Withdrawl Amount]], )</f>
        <v>0</v>
      </c>
      <c r="P422" s="95">
        <f>IF(Table33[[#This Row],[Category]]="Insignia",Table33[[#This Row],[Account Deposit Amount]]-Table33[[#This Row],[Account Withdrawl Amount]], )</f>
        <v>0</v>
      </c>
      <c r="Q422" s="95">
        <f>IF(Table33[[#This Row],[Category]]="Activities/Program",Table33[[#This Row],[Account Deposit Amount]]-Table33[[#This Row],[Account Withdrawl Amount]], )</f>
        <v>0</v>
      </c>
      <c r="R422" s="95">
        <f>IF(Table33[[#This Row],[Category]]="Travel",Table33[[#This Row],[Account Deposit Amount]]-Table33[[#This Row],[Account Withdrawl Amount]], )</f>
        <v>0</v>
      </c>
      <c r="S422" s="95">
        <f>IF(Table33[[#This Row],[Category]]="Parties Food &amp; Beverages",Table33[[#This Row],[Account Deposit Amount]]-Table33[[#This Row],[Account Withdrawl Amount]], )</f>
        <v>0</v>
      </c>
      <c r="T422" s="95">
        <f>IF(Table33[[#This Row],[Category]]="Service Projects Donation",Table33[[#This Row],[Account Deposit Amount]]-Table33[[#This Row],[Account Withdrawl Amount]], )</f>
        <v>0</v>
      </c>
      <c r="U422" s="95">
        <f>IF(Table33[[#This Row],[Category]]="Cookie Debt",Table33[[#This Row],[Account Deposit Amount]]-Table33[[#This Row],[Account Withdrawl Amount]], )</f>
        <v>0</v>
      </c>
      <c r="V422" s="95">
        <f>IF(Table33[[#This Row],[Category]]="Other Expense",Table33[[#This Row],[Account Deposit Amount]]-Table33[[#This Row],[Account Withdrawl Amount]], )</f>
        <v>0</v>
      </c>
    </row>
    <row r="423" spans="1:22">
      <c r="A423" s="70"/>
      <c r="B423" s="96"/>
      <c r="C423" s="70"/>
      <c r="D423" s="70"/>
      <c r="E423" s="97"/>
      <c r="F423" s="97"/>
      <c r="G423" s="95">
        <f>$G$422+$E$423-$F$423</f>
        <v>0</v>
      </c>
      <c r="H423" s="70"/>
      <c r="I423" s="95">
        <f>IF(Table33[[#This Row],[Category]]="Fall Product",Table33[[#This Row],[Account Deposit Amount]]-Table33[[#This Row],[Account Withdrawl Amount]], )</f>
        <v>0</v>
      </c>
      <c r="J423" s="95">
        <f>IF(Table33[[#This Row],[Category]]="Cookies",Table33[[#This Row],[Account Deposit Amount]]-Table33[[#This Row],[Account Withdrawl Amount]], )</f>
        <v>0</v>
      </c>
      <c r="K423" s="95">
        <f>IF(Table33[[#This Row],[Category]]="Additional Money Earning Activities",Table33[[#This Row],[Account Deposit Amount]]-Table33[[#This Row],[Account Withdrawl Amount]], )</f>
        <v>0</v>
      </c>
      <c r="L423" s="95">
        <f>IF(Table33[[#This Row],[Category]]="Sponsorships",Table33[[#This Row],[Account Deposit Amount]]-Table33[[#This Row],[Account Withdrawl Amount]], )</f>
        <v>0</v>
      </c>
      <c r="M423" s="95">
        <f>IF(Table33[[#This Row],[Category]]="Troop Dues",Table33[[#This Row],[Account Deposit Amount]]-Table33[[#This Row],[Account Withdrawl Amount]], )</f>
        <v>0</v>
      </c>
      <c r="N423" s="95">
        <f>IF(Table33[[#This Row],[Category]]="Other Income",Table33[[#This Row],[Account Deposit Amount]]-Table33[[#This Row],[Account Withdrawl Amount]], )</f>
        <v>0</v>
      </c>
      <c r="O423" s="95">
        <f>IF(Table33[[#This Row],[Category]]="Registration",Table33[[#This Row],[Account Deposit Amount]]-Table33[[#This Row],[Account Withdrawl Amount]], )</f>
        <v>0</v>
      </c>
      <c r="P423" s="95">
        <f>IF(Table33[[#This Row],[Category]]="Insignia",Table33[[#This Row],[Account Deposit Amount]]-Table33[[#This Row],[Account Withdrawl Amount]], )</f>
        <v>0</v>
      </c>
      <c r="Q423" s="95">
        <f>IF(Table33[[#This Row],[Category]]="Activities/Program",Table33[[#This Row],[Account Deposit Amount]]-Table33[[#This Row],[Account Withdrawl Amount]], )</f>
        <v>0</v>
      </c>
      <c r="R423" s="95">
        <f>IF(Table33[[#This Row],[Category]]="Travel",Table33[[#This Row],[Account Deposit Amount]]-Table33[[#This Row],[Account Withdrawl Amount]], )</f>
        <v>0</v>
      </c>
      <c r="S423" s="95">
        <f>IF(Table33[[#This Row],[Category]]="Parties Food &amp; Beverages",Table33[[#This Row],[Account Deposit Amount]]-Table33[[#This Row],[Account Withdrawl Amount]], )</f>
        <v>0</v>
      </c>
      <c r="T423" s="95">
        <f>IF(Table33[[#This Row],[Category]]="Service Projects Donation",Table33[[#This Row],[Account Deposit Amount]]-Table33[[#This Row],[Account Withdrawl Amount]], )</f>
        <v>0</v>
      </c>
      <c r="U423" s="95">
        <f>IF(Table33[[#This Row],[Category]]="Cookie Debt",Table33[[#This Row],[Account Deposit Amount]]-Table33[[#This Row],[Account Withdrawl Amount]], )</f>
        <v>0</v>
      </c>
      <c r="V423" s="95">
        <f>IF(Table33[[#This Row],[Category]]="Other Expense",Table33[[#This Row],[Account Deposit Amount]]-Table33[[#This Row],[Account Withdrawl Amount]], )</f>
        <v>0</v>
      </c>
    </row>
    <row r="424" spans="1:22">
      <c r="A424" s="70"/>
      <c r="B424" s="96"/>
      <c r="C424" s="70"/>
      <c r="D424" s="70"/>
      <c r="E424" s="97"/>
      <c r="F424" s="97"/>
      <c r="G424" s="95">
        <f>$G$423+$E$424-$F$424</f>
        <v>0</v>
      </c>
      <c r="H424" s="70"/>
      <c r="I424" s="95">
        <f>IF(Table33[[#This Row],[Category]]="Fall Product",Table33[[#This Row],[Account Deposit Amount]]-Table33[[#This Row],[Account Withdrawl Amount]], )</f>
        <v>0</v>
      </c>
      <c r="J424" s="95">
        <f>IF(Table33[[#This Row],[Category]]="Cookies",Table33[[#This Row],[Account Deposit Amount]]-Table33[[#This Row],[Account Withdrawl Amount]], )</f>
        <v>0</v>
      </c>
      <c r="K424" s="95">
        <f>IF(Table33[[#This Row],[Category]]="Additional Money Earning Activities",Table33[[#This Row],[Account Deposit Amount]]-Table33[[#This Row],[Account Withdrawl Amount]], )</f>
        <v>0</v>
      </c>
      <c r="L424" s="95">
        <f>IF(Table33[[#This Row],[Category]]="Sponsorships",Table33[[#This Row],[Account Deposit Amount]]-Table33[[#This Row],[Account Withdrawl Amount]], )</f>
        <v>0</v>
      </c>
      <c r="M424" s="95">
        <f>IF(Table33[[#This Row],[Category]]="Troop Dues",Table33[[#This Row],[Account Deposit Amount]]-Table33[[#This Row],[Account Withdrawl Amount]], )</f>
        <v>0</v>
      </c>
      <c r="N424" s="95">
        <f>IF(Table33[[#This Row],[Category]]="Other Income",Table33[[#This Row],[Account Deposit Amount]]-Table33[[#This Row],[Account Withdrawl Amount]], )</f>
        <v>0</v>
      </c>
      <c r="O424" s="95">
        <f>IF(Table33[[#This Row],[Category]]="Registration",Table33[[#This Row],[Account Deposit Amount]]-Table33[[#This Row],[Account Withdrawl Amount]], )</f>
        <v>0</v>
      </c>
      <c r="P424" s="95">
        <f>IF(Table33[[#This Row],[Category]]="Insignia",Table33[[#This Row],[Account Deposit Amount]]-Table33[[#This Row],[Account Withdrawl Amount]], )</f>
        <v>0</v>
      </c>
      <c r="Q424" s="95">
        <f>IF(Table33[[#This Row],[Category]]="Activities/Program",Table33[[#This Row],[Account Deposit Amount]]-Table33[[#This Row],[Account Withdrawl Amount]], )</f>
        <v>0</v>
      </c>
      <c r="R424" s="95">
        <f>IF(Table33[[#This Row],[Category]]="Travel",Table33[[#This Row],[Account Deposit Amount]]-Table33[[#This Row],[Account Withdrawl Amount]], )</f>
        <v>0</v>
      </c>
      <c r="S424" s="95">
        <f>IF(Table33[[#This Row],[Category]]="Parties Food &amp; Beverages",Table33[[#This Row],[Account Deposit Amount]]-Table33[[#This Row],[Account Withdrawl Amount]], )</f>
        <v>0</v>
      </c>
      <c r="T424" s="95">
        <f>IF(Table33[[#This Row],[Category]]="Service Projects Donation",Table33[[#This Row],[Account Deposit Amount]]-Table33[[#This Row],[Account Withdrawl Amount]], )</f>
        <v>0</v>
      </c>
      <c r="U424" s="95">
        <f>IF(Table33[[#This Row],[Category]]="Cookie Debt",Table33[[#This Row],[Account Deposit Amount]]-Table33[[#This Row],[Account Withdrawl Amount]], )</f>
        <v>0</v>
      </c>
      <c r="V424" s="95">
        <f>IF(Table33[[#This Row],[Category]]="Other Expense",Table33[[#This Row],[Account Deposit Amount]]-Table33[[#This Row],[Account Withdrawl Amount]], )</f>
        <v>0</v>
      </c>
    </row>
    <row r="425" spans="1:22">
      <c r="A425" s="70"/>
      <c r="B425" s="96"/>
      <c r="C425" s="70"/>
      <c r="D425" s="70"/>
      <c r="E425" s="97"/>
      <c r="F425" s="97"/>
      <c r="G425" s="95">
        <f>$G$424+$E$425-$F$425</f>
        <v>0</v>
      </c>
      <c r="H425" s="70"/>
      <c r="I425" s="95">
        <f>IF(Table33[[#This Row],[Category]]="Fall Product",Table33[[#This Row],[Account Deposit Amount]]-Table33[[#This Row],[Account Withdrawl Amount]], )</f>
        <v>0</v>
      </c>
      <c r="J425" s="95">
        <f>IF(Table33[[#This Row],[Category]]="Cookies",Table33[[#This Row],[Account Deposit Amount]]-Table33[[#This Row],[Account Withdrawl Amount]], )</f>
        <v>0</v>
      </c>
      <c r="K425" s="95">
        <f>IF(Table33[[#This Row],[Category]]="Additional Money Earning Activities",Table33[[#This Row],[Account Deposit Amount]]-Table33[[#This Row],[Account Withdrawl Amount]], )</f>
        <v>0</v>
      </c>
      <c r="L425" s="95">
        <f>IF(Table33[[#This Row],[Category]]="Sponsorships",Table33[[#This Row],[Account Deposit Amount]]-Table33[[#This Row],[Account Withdrawl Amount]], )</f>
        <v>0</v>
      </c>
      <c r="M425" s="95">
        <f>IF(Table33[[#This Row],[Category]]="Troop Dues",Table33[[#This Row],[Account Deposit Amount]]-Table33[[#This Row],[Account Withdrawl Amount]], )</f>
        <v>0</v>
      </c>
      <c r="N425" s="95">
        <f>IF(Table33[[#This Row],[Category]]="Other Income",Table33[[#This Row],[Account Deposit Amount]]-Table33[[#This Row],[Account Withdrawl Amount]], )</f>
        <v>0</v>
      </c>
      <c r="O425" s="95">
        <f>IF(Table33[[#This Row],[Category]]="Registration",Table33[[#This Row],[Account Deposit Amount]]-Table33[[#This Row],[Account Withdrawl Amount]], )</f>
        <v>0</v>
      </c>
      <c r="P425" s="95">
        <f>IF(Table33[[#This Row],[Category]]="Insignia",Table33[[#This Row],[Account Deposit Amount]]-Table33[[#This Row],[Account Withdrawl Amount]], )</f>
        <v>0</v>
      </c>
      <c r="Q425" s="95">
        <f>IF(Table33[[#This Row],[Category]]="Activities/Program",Table33[[#This Row],[Account Deposit Amount]]-Table33[[#This Row],[Account Withdrawl Amount]], )</f>
        <v>0</v>
      </c>
      <c r="R425" s="95">
        <f>IF(Table33[[#This Row],[Category]]="Travel",Table33[[#This Row],[Account Deposit Amount]]-Table33[[#This Row],[Account Withdrawl Amount]], )</f>
        <v>0</v>
      </c>
      <c r="S425" s="95">
        <f>IF(Table33[[#This Row],[Category]]="Parties Food &amp; Beverages",Table33[[#This Row],[Account Deposit Amount]]-Table33[[#This Row],[Account Withdrawl Amount]], )</f>
        <v>0</v>
      </c>
      <c r="T425" s="95">
        <f>IF(Table33[[#This Row],[Category]]="Service Projects Donation",Table33[[#This Row],[Account Deposit Amount]]-Table33[[#This Row],[Account Withdrawl Amount]], )</f>
        <v>0</v>
      </c>
      <c r="U425" s="95">
        <f>IF(Table33[[#This Row],[Category]]="Cookie Debt",Table33[[#This Row],[Account Deposit Amount]]-Table33[[#This Row],[Account Withdrawl Amount]], )</f>
        <v>0</v>
      </c>
      <c r="V425" s="95">
        <f>IF(Table33[[#This Row],[Category]]="Other Expense",Table33[[#This Row],[Account Deposit Amount]]-Table33[[#This Row],[Account Withdrawl Amount]], )</f>
        <v>0</v>
      </c>
    </row>
    <row r="426" spans="1:22">
      <c r="A426" s="70"/>
      <c r="B426" s="96"/>
      <c r="C426" s="70"/>
      <c r="D426" s="70"/>
      <c r="E426" s="97"/>
      <c r="F426" s="97"/>
      <c r="G426" s="95">
        <f>$G$425+$E$426-$F$426</f>
        <v>0</v>
      </c>
      <c r="H426" s="70"/>
      <c r="I426" s="95">
        <f>IF(Table33[[#This Row],[Category]]="Fall Product",Table33[[#This Row],[Account Deposit Amount]]-Table33[[#This Row],[Account Withdrawl Amount]], )</f>
        <v>0</v>
      </c>
      <c r="J426" s="95">
        <f>IF(Table33[[#This Row],[Category]]="Cookies",Table33[[#This Row],[Account Deposit Amount]]-Table33[[#This Row],[Account Withdrawl Amount]], )</f>
        <v>0</v>
      </c>
      <c r="K426" s="95">
        <f>IF(Table33[[#This Row],[Category]]="Additional Money Earning Activities",Table33[[#This Row],[Account Deposit Amount]]-Table33[[#This Row],[Account Withdrawl Amount]], )</f>
        <v>0</v>
      </c>
      <c r="L426" s="95">
        <f>IF(Table33[[#This Row],[Category]]="Sponsorships",Table33[[#This Row],[Account Deposit Amount]]-Table33[[#This Row],[Account Withdrawl Amount]], )</f>
        <v>0</v>
      </c>
      <c r="M426" s="95">
        <f>IF(Table33[[#This Row],[Category]]="Troop Dues",Table33[[#This Row],[Account Deposit Amount]]-Table33[[#This Row],[Account Withdrawl Amount]], )</f>
        <v>0</v>
      </c>
      <c r="N426" s="95">
        <f>IF(Table33[[#This Row],[Category]]="Other Income",Table33[[#This Row],[Account Deposit Amount]]-Table33[[#This Row],[Account Withdrawl Amount]], )</f>
        <v>0</v>
      </c>
      <c r="O426" s="95">
        <f>IF(Table33[[#This Row],[Category]]="Registration",Table33[[#This Row],[Account Deposit Amount]]-Table33[[#This Row],[Account Withdrawl Amount]], )</f>
        <v>0</v>
      </c>
      <c r="P426" s="95">
        <f>IF(Table33[[#This Row],[Category]]="Insignia",Table33[[#This Row],[Account Deposit Amount]]-Table33[[#This Row],[Account Withdrawl Amount]], )</f>
        <v>0</v>
      </c>
      <c r="Q426" s="95">
        <f>IF(Table33[[#This Row],[Category]]="Activities/Program",Table33[[#This Row],[Account Deposit Amount]]-Table33[[#This Row],[Account Withdrawl Amount]], )</f>
        <v>0</v>
      </c>
      <c r="R426" s="95">
        <f>IF(Table33[[#This Row],[Category]]="Travel",Table33[[#This Row],[Account Deposit Amount]]-Table33[[#This Row],[Account Withdrawl Amount]], )</f>
        <v>0</v>
      </c>
      <c r="S426" s="95">
        <f>IF(Table33[[#This Row],[Category]]="Parties Food &amp; Beverages",Table33[[#This Row],[Account Deposit Amount]]-Table33[[#This Row],[Account Withdrawl Amount]], )</f>
        <v>0</v>
      </c>
      <c r="T426" s="95">
        <f>IF(Table33[[#This Row],[Category]]="Service Projects Donation",Table33[[#This Row],[Account Deposit Amount]]-Table33[[#This Row],[Account Withdrawl Amount]], )</f>
        <v>0</v>
      </c>
      <c r="U426" s="95">
        <f>IF(Table33[[#This Row],[Category]]="Cookie Debt",Table33[[#This Row],[Account Deposit Amount]]-Table33[[#This Row],[Account Withdrawl Amount]], )</f>
        <v>0</v>
      </c>
      <c r="V426" s="95">
        <f>IF(Table33[[#This Row],[Category]]="Other Expense",Table33[[#This Row],[Account Deposit Amount]]-Table33[[#This Row],[Account Withdrawl Amount]], )</f>
        <v>0</v>
      </c>
    </row>
    <row r="427" spans="1:22">
      <c r="A427" s="70"/>
      <c r="B427" s="96"/>
      <c r="C427" s="70"/>
      <c r="D427" s="70"/>
      <c r="E427" s="97"/>
      <c r="F427" s="97"/>
      <c r="G427" s="95">
        <f>$G$426+$E$427-$F$427</f>
        <v>0</v>
      </c>
      <c r="H427" s="70"/>
      <c r="I427" s="95">
        <f>IF(Table33[[#This Row],[Category]]="Fall Product",Table33[[#This Row],[Account Deposit Amount]]-Table33[[#This Row],[Account Withdrawl Amount]], )</f>
        <v>0</v>
      </c>
      <c r="J427" s="95">
        <f>IF(Table33[[#This Row],[Category]]="Cookies",Table33[[#This Row],[Account Deposit Amount]]-Table33[[#This Row],[Account Withdrawl Amount]], )</f>
        <v>0</v>
      </c>
      <c r="K427" s="95">
        <f>IF(Table33[[#This Row],[Category]]="Additional Money Earning Activities",Table33[[#This Row],[Account Deposit Amount]]-Table33[[#This Row],[Account Withdrawl Amount]], )</f>
        <v>0</v>
      </c>
      <c r="L427" s="95">
        <f>IF(Table33[[#This Row],[Category]]="Sponsorships",Table33[[#This Row],[Account Deposit Amount]]-Table33[[#This Row],[Account Withdrawl Amount]], )</f>
        <v>0</v>
      </c>
      <c r="M427" s="95">
        <f>IF(Table33[[#This Row],[Category]]="Troop Dues",Table33[[#This Row],[Account Deposit Amount]]-Table33[[#This Row],[Account Withdrawl Amount]], )</f>
        <v>0</v>
      </c>
      <c r="N427" s="95">
        <f>IF(Table33[[#This Row],[Category]]="Other Income",Table33[[#This Row],[Account Deposit Amount]]-Table33[[#This Row],[Account Withdrawl Amount]], )</f>
        <v>0</v>
      </c>
      <c r="O427" s="95">
        <f>IF(Table33[[#This Row],[Category]]="Registration",Table33[[#This Row],[Account Deposit Amount]]-Table33[[#This Row],[Account Withdrawl Amount]], )</f>
        <v>0</v>
      </c>
      <c r="P427" s="95">
        <f>IF(Table33[[#This Row],[Category]]="Insignia",Table33[[#This Row],[Account Deposit Amount]]-Table33[[#This Row],[Account Withdrawl Amount]], )</f>
        <v>0</v>
      </c>
      <c r="Q427" s="95">
        <f>IF(Table33[[#This Row],[Category]]="Activities/Program",Table33[[#This Row],[Account Deposit Amount]]-Table33[[#This Row],[Account Withdrawl Amount]], )</f>
        <v>0</v>
      </c>
      <c r="R427" s="95">
        <f>IF(Table33[[#This Row],[Category]]="Travel",Table33[[#This Row],[Account Deposit Amount]]-Table33[[#This Row],[Account Withdrawl Amount]], )</f>
        <v>0</v>
      </c>
      <c r="S427" s="95">
        <f>IF(Table33[[#This Row],[Category]]="Parties Food &amp; Beverages",Table33[[#This Row],[Account Deposit Amount]]-Table33[[#This Row],[Account Withdrawl Amount]], )</f>
        <v>0</v>
      </c>
      <c r="T427" s="95">
        <f>IF(Table33[[#This Row],[Category]]="Service Projects Donation",Table33[[#This Row],[Account Deposit Amount]]-Table33[[#This Row],[Account Withdrawl Amount]], )</f>
        <v>0</v>
      </c>
      <c r="U427" s="95">
        <f>IF(Table33[[#This Row],[Category]]="Cookie Debt",Table33[[#This Row],[Account Deposit Amount]]-Table33[[#This Row],[Account Withdrawl Amount]], )</f>
        <v>0</v>
      </c>
      <c r="V427" s="95">
        <f>IF(Table33[[#This Row],[Category]]="Other Expense",Table33[[#This Row],[Account Deposit Amount]]-Table33[[#This Row],[Account Withdrawl Amount]], )</f>
        <v>0</v>
      </c>
    </row>
    <row r="428" spans="1:22">
      <c r="A428" s="70"/>
      <c r="B428" s="96"/>
      <c r="C428" s="70"/>
      <c r="D428" s="70"/>
      <c r="E428" s="97"/>
      <c r="F428" s="97"/>
      <c r="G428" s="95">
        <f>$G$427+$E$428-$F$428</f>
        <v>0</v>
      </c>
      <c r="H428" s="70"/>
      <c r="I428" s="95">
        <f>IF(Table33[[#This Row],[Category]]="Fall Product",Table33[[#This Row],[Account Deposit Amount]]-Table33[[#This Row],[Account Withdrawl Amount]], )</f>
        <v>0</v>
      </c>
      <c r="J428" s="95">
        <f>IF(Table33[[#This Row],[Category]]="Cookies",Table33[[#This Row],[Account Deposit Amount]]-Table33[[#This Row],[Account Withdrawl Amount]], )</f>
        <v>0</v>
      </c>
      <c r="K428" s="95">
        <f>IF(Table33[[#This Row],[Category]]="Additional Money Earning Activities",Table33[[#This Row],[Account Deposit Amount]]-Table33[[#This Row],[Account Withdrawl Amount]], )</f>
        <v>0</v>
      </c>
      <c r="L428" s="95">
        <f>IF(Table33[[#This Row],[Category]]="Sponsorships",Table33[[#This Row],[Account Deposit Amount]]-Table33[[#This Row],[Account Withdrawl Amount]], )</f>
        <v>0</v>
      </c>
      <c r="M428" s="95">
        <f>IF(Table33[[#This Row],[Category]]="Troop Dues",Table33[[#This Row],[Account Deposit Amount]]-Table33[[#This Row],[Account Withdrawl Amount]], )</f>
        <v>0</v>
      </c>
      <c r="N428" s="95">
        <f>IF(Table33[[#This Row],[Category]]="Other Income",Table33[[#This Row],[Account Deposit Amount]]-Table33[[#This Row],[Account Withdrawl Amount]], )</f>
        <v>0</v>
      </c>
      <c r="O428" s="95">
        <f>IF(Table33[[#This Row],[Category]]="Registration",Table33[[#This Row],[Account Deposit Amount]]-Table33[[#This Row],[Account Withdrawl Amount]], )</f>
        <v>0</v>
      </c>
      <c r="P428" s="95">
        <f>IF(Table33[[#This Row],[Category]]="Insignia",Table33[[#This Row],[Account Deposit Amount]]-Table33[[#This Row],[Account Withdrawl Amount]], )</f>
        <v>0</v>
      </c>
      <c r="Q428" s="95">
        <f>IF(Table33[[#This Row],[Category]]="Activities/Program",Table33[[#This Row],[Account Deposit Amount]]-Table33[[#This Row],[Account Withdrawl Amount]], )</f>
        <v>0</v>
      </c>
      <c r="R428" s="95">
        <f>IF(Table33[[#This Row],[Category]]="Travel",Table33[[#This Row],[Account Deposit Amount]]-Table33[[#This Row],[Account Withdrawl Amount]], )</f>
        <v>0</v>
      </c>
      <c r="S428" s="95">
        <f>IF(Table33[[#This Row],[Category]]="Parties Food &amp; Beverages",Table33[[#This Row],[Account Deposit Amount]]-Table33[[#This Row],[Account Withdrawl Amount]], )</f>
        <v>0</v>
      </c>
      <c r="T428" s="95">
        <f>IF(Table33[[#This Row],[Category]]="Service Projects Donation",Table33[[#This Row],[Account Deposit Amount]]-Table33[[#This Row],[Account Withdrawl Amount]], )</f>
        <v>0</v>
      </c>
      <c r="U428" s="95">
        <f>IF(Table33[[#This Row],[Category]]="Cookie Debt",Table33[[#This Row],[Account Deposit Amount]]-Table33[[#This Row],[Account Withdrawl Amount]], )</f>
        <v>0</v>
      </c>
      <c r="V428" s="95">
        <f>IF(Table33[[#This Row],[Category]]="Other Expense",Table33[[#This Row],[Account Deposit Amount]]-Table33[[#This Row],[Account Withdrawl Amount]], )</f>
        <v>0</v>
      </c>
    </row>
    <row r="429" spans="1:22">
      <c r="A429" s="70"/>
      <c r="B429" s="96"/>
      <c r="C429" s="70"/>
      <c r="D429" s="70"/>
      <c r="E429" s="97"/>
      <c r="F429" s="97"/>
      <c r="G429" s="95">
        <f>$G$428+$E$429-$F$429</f>
        <v>0</v>
      </c>
      <c r="H429" s="70"/>
      <c r="I429" s="95">
        <f>IF(Table33[[#This Row],[Category]]="Fall Product",Table33[[#This Row],[Account Deposit Amount]]-Table33[[#This Row],[Account Withdrawl Amount]], )</f>
        <v>0</v>
      </c>
      <c r="J429" s="95">
        <f>IF(Table33[[#This Row],[Category]]="Cookies",Table33[[#This Row],[Account Deposit Amount]]-Table33[[#This Row],[Account Withdrawl Amount]], )</f>
        <v>0</v>
      </c>
      <c r="K429" s="95">
        <f>IF(Table33[[#This Row],[Category]]="Additional Money Earning Activities",Table33[[#This Row],[Account Deposit Amount]]-Table33[[#This Row],[Account Withdrawl Amount]], )</f>
        <v>0</v>
      </c>
      <c r="L429" s="95">
        <f>IF(Table33[[#This Row],[Category]]="Sponsorships",Table33[[#This Row],[Account Deposit Amount]]-Table33[[#This Row],[Account Withdrawl Amount]], )</f>
        <v>0</v>
      </c>
      <c r="M429" s="95">
        <f>IF(Table33[[#This Row],[Category]]="Troop Dues",Table33[[#This Row],[Account Deposit Amount]]-Table33[[#This Row],[Account Withdrawl Amount]], )</f>
        <v>0</v>
      </c>
      <c r="N429" s="95">
        <f>IF(Table33[[#This Row],[Category]]="Other Income",Table33[[#This Row],[Account Deposit Amount]]-Table33[[#This Row],[Account Withdrawl Amount]], )</f>
        <v>0</v>
      </c>
      <c r="O429" s="95">
        <f>IF(Table33[[#This Row],[Category]]="Registration",Table33[[#This Row],[Account Deposit Amount]]-Table33[[#This Row],[Account Withdrawl Amount]], )</f>
        <v>0</v>
      </c>
      <c r="P429" s="95">
        <f>IF(Table33[[#This Row],[Category]]="Insignia",Table33[[#This Row],[Account Deposit Amount]]-Table33[[#This Row],[Account Withdrawl Amount]], )</f>
        <v>0</v>
      </c>
      <c r="Q429" s="95">
        <f>IF(Table33[[#This Row],[Category]]="Activities/Program",Table33[[#This Row],[Account Deposit Amount]]-Table33[[#This Row],[Account Withdrawl Amount]], )</f>
        <v>0</v>
      </c>
      <c r="R429" s="95">
        <f>IF(Table33[[#This Row],[Category]]="Travel",Table33[[#This Row],[Account Deposit Amount]]-Table33[[#This Row],[Account Withdrawl Amount]], )</f>
        <v>0</v>
      </c>
      <c r="S429" s="95">
        <f>IF(Table33[[#This Row],[Category]]="Parties Food &amp; Beverages",Table33[[#This Row],[Account Deposit Amount]]-Table33[[#This Row],[Account Withdrawl Amount]], )</f>
        <v>0</v>
      </c>
      <c r="T429" s="95">
        <f>IF(Table33[[#This Row],[Category]]="Service Projects Donation",Table33[[#This Row],[Account Deposit Amount]]-Table33[[#This Row],[Account Withdrawl Amount]], )</f>
        <v>0</v>
      </c>
      <c r="U429" s="95">
        <f>IF(Table33[[#This Row],[Category]]="Cookie Debt",Table33[[#This Row],[Account Deposit Amount]]-Table33[[#This Row],[Account Withdrawl Amount]], )</f>
        <v>0</v>
      </c>
      <c r="V429" s="95">
        <f>IF(Table33[[#This Row],[Category]]="Other Expense",Table33[[#This Row],[Account Deposit Amount]]-Table33[[#This Row],[Account Withdrawl Amount]], )</f>
        <v>0</v>
      </c>
    </row>
    <row r="430" spans="1:22">
      <c r="A430" s="70"/>
      <c r="B430" s="96"/>
      <c r="C430" s="70"/>
      <c r="D430" s="70"/>
      <c r="E430" s="97"/>
      <c r="F430" s="97"/>
      <c r="G430" s="95">
        <f>$G$429+$E$430-$F$430</f>
        <v>0</v>
      </c>
      <c r="H430" s="70"/>
      <c r="I430" s="95">
        <f>IF(Table33[[#This Row],[Category]]="Fall Product",Table33[[#This Row],[Account Deposit Amount]]-Table33[[#This Row],[Account Withdrawl Amount]], )</f>
        <v>0</v>
      </c>
      <c r="J430" s="95">
        <f>IF(Table33[[#This Row],[Category]]="Cookies",Table33[[#This Row],[Account Deposit Amount]]-Table33[[#This Row],[Account Withdrawl Amount]], )</f>
        <v>0</v>
      </c>
      <c r="K430" s="95">
        <f>IF(Table33[[#This Row],[Category]]="Additional Money Earning Activities",Table33[[#This Row],[Account Deposit Amount]]-Table33[[#This Row],[Account Withdrawl Amount]], )</f>
        <v>0</v>
      </c>
      <c r="L430" s="95">
        <f>IF(Table33[[#This Row],[Category]]="Sponsorships",Table33[[#This Row],[Account Deposit Amount]]-Table33[[#This Row],[Account Withdrawl Amount]], )</f>
        <v>0</v>
      </c>
      <c r="M430" s="95">
        <f>IF(Table33[[#This Row],[Category]]="Troop Dues",Table33[[#This Row],[Account Deposit Amount]]-Table33[[#This Row],[Account Withdrawl Amount]], )</f>
        <v>0</v>
      </c>
      <c r="N430" s="95">
        <f>IF(Table33[[#This Row],[Category]]="Other Income",Table33[[#This Row],[Account Deposit Amount]]-Table33[[#This Row],[Account Withdrawl Amount]], )</f>
        <v>0</v>
      </c>
      <c r="O430" s="95">
        <f>IF(Table33[[#This Row],[Category]]="Registration",Table33[[#This Row],[Account Deposit Amount]]-Table33[[#This Row],[Account Withdrawl Amount]], )</f>
        <v>0</v>
      </c>
      <c r="P430" s="95">
        <f>IF(Table33[[#This Row],[Category]]="Insignia",Table33[[#This Row],[Account Deposit Amount]]-Table33[[#This Row],[Account Withdrawl Amount]], )</f>
        <v>0</v>
      </c>
      <c r="Q430" s="95">
        <f>IF(Table33[[#This Row],[Category]]="Activities/Program",Table33[[#This Row],[Account Deposit Amount]]-Table33[[#This Row],[Account Withdrawl Amount]], )</f>
        <v>0</v>
      </c>
      <c r="R430" s="95">
        <f>IF(Table33[[#This Row],[Category]]="Travel",Table33[[#This Row],[Account Deposit Amount]]-Table33[[#This Row],[Account Withdrawl Amount]], )</f>
        <v>0</v>
      </c>
      <c r="S430" s="95">
        <f>IF(Table33[[#This Row],[Category]]="Parties Food &amp; Beverages",Table33[[#This Row],[Account Deposit Amount]]-Table33[[#This Row],[Account Withdrawl Amount]], )</f>
        <v>0</v>
      </c>
      <c r="T430" s="95">
        <f>IF(Table33[[#This Row],[Category]]="Service Projects Donation",Table33[[#This Row],[Account Deposit Amount]]-Table33[[#This Row],[Account Withdrawl Amount]], )</f>
        <v>0</v>
      </c>
      <c r="U430" s="95">
        <f>IF(Table33[[#This Row],[Category]]="Cookie Debt",Table33[[#This Row],[Account Deposit Amount]]-Table33[[#This Row],[Account Withdrawl Amount]], )</f>
        <v>0</v>
      </c>
      <c r="V430" s="95">
        <f>IF(Table33[[#This Row],[Category]]="Other Expense",Table33[[#This Row],[Account Deposit Amount]]-Table33[[#This Row],[Account Withdrawl Amount]], )</f>
        <v>0</v>
      </c>
    </row>
    <row r="431" spans="1:22">
      <c r="A431" s="70"/>
      <c r="B431" s="96"/>
      <c r="C431" s="70"/>
      <c r="D431" s="70"/>
      <c r="E431" s="97"/>
      <c r="F431" s="97"/>
      <c r="G431" s="95">
        <f>$G$430+$E$431-$F$431</f>
        <v>0</v>
      </c>
      <c r="H431" s="70"/>
      <c r="I431" s="95">
        <f>IF(Table33[[#This Row],[Category]]="Fall Product",Table33[[#This Row],[Account Deposit Amount]]-Table33[[#This Row],[Account Withdrawl Amount]], )</f>
        <v>0</v>
      </c>
      <c r="J431" s="95">
        <f>IF(Table33[[#This Row],[Category]]="Cookies",Table33[[#This Row],[Account Deposit Amount]]-Table33[[#This Row],[Account Withdrawl Amount]], )</f>
        <v>0</v>
      </c>
      <c r="K431" s="95">
        <f>IF(Table33[[#This Row],[Category]]="Additional Money Earning Activities",Table33[[#This Row],[Account Deposit Amount]]-Table33[[#This Row],[Account Withdrawl Amount]], )</f>
        <v>0</v>
      </c>
      <c r="L431" s="95">
        <f>IF(Table33[[#This Row],[Category]]="Sponsorships",Table33[[#This Row],[Account Deposit Amount]]-Table33[[#This Row],[Account Withdrawl Amount]], )</f>
        <v>0</v>
      </c>
      <c r="M431" s="95">
        <f>IF(Table33[[#This Row],[Category]]="Troop Dues",Table33[[#This Row],[Account Deposit Amount]]-Table33[[#This Row],[Account Withdrawl Amount]], )</f>
        <v>0</v>
      </c>
      <c r="N431" s="95">
        <f>IF(Table33[[#This Row],[Category]]="Other Income",Table33[[#This Row],[Account Deposit Amount]]-Table33[[#This Row],[Account Withdrawl Amount]], )</f>
        <v>0</v>
      </c>
      <c r="O431" s="95">
        <f>IF(Table33[[#This Row],[Category]]="Registration",Table33[[#This Row],[Account Deposit Amount]]-Table33[[#This Row],[Account Withdrawl Amount]], )</f>
        <v>0</v>
      </c>
      <c r="P431" s="95">
        <f>IF(Table33[[#This Row],[Category]]="Insignia",Table33[[#This Row],[Account Deposit Amount]]-Table33[[#This Row],[Account Withdrawl Amount]], )</f>
        <v>0</v>
      </c>
      <c r="Q431" s="95">
        <f>IF(Table33[[#This Row],[Category]]="Activities/Program",Table33[[#This Row],[Account Deposit Amount]]-Table33[[#This Row],[Account Withdrawl Amount]], )</f>
        <v>0</v>
      </c>
      <c r="R431" s="95">
        <f>IF(Table33[[#This Row],[Category]]="Travel",Table33[[#This Row],[Account Deposit Amount]]-Table33[[#This Row],[Account Withdrawl Amount]], )</f>
        <v>0</v>
      </c>
      <c r="S431" s="95">
        <f>IF(Table33[[#This Row],[Category]]="Parties Food &amp; Beverages",Table33[[#This Row],[Account Deposit Amount]]-Table33[[#This Row],[Account Withdrawl Amount]], )</f>
        <v>0</v>
      </c>
      <c r="T431" s="95">
        <f>IF(Table33[[#This Row],[Category]]="Service Projects Donation",Table33[[#This Row],[Account Deposit Amount]]-Table33[[#This Row],[Account Withdrawl Amount]], )</f>
        <v>0</v>
      </c>
      <c r="U431" s="95">
        <f>IF(Table33[[#This Row],[Category]]="Cookie Debt",Table33[[#This Row],[Account Deposit Amount]]-Table33[[#This Row],[Account Withdrawl Amount]], )</f>
        <v>0</v>
      </c>
      <c r="V431" s="95">
        <f>IF(Table33[[#This Row],[Category]]="Other Expense",Table33[[#This Row],[Account Deposit Amount]]-Table33[[#This Row],[Account Withdrawl Amount]], )</f>
        <v>0</v>
      </c>
    </row>
    <row r="432" spans="1:22">
      <c r="A432" s="70"/>
      <c r="B432" s="96"/>
      <c r="C432" s="70"/>
      <c r="D432" s="70"/>
      <c r="E432" s="97"/>
      <c r="F432" s="97"/>
      <c r="G432" s="95">
        <f>$G$431+$E$432-$F$432</f>
        <v>0</v>
      </c>
      <c r="H432" s="70"/>
      <c r="I432" s="95">
        <f>IF(Table33[[#This Row],[Category]]="Fall Product",Table33[[#This Row],[Account Deposit Amount]]-Table33[[#This Row],[Account Withdrawl Amount]], )</f>
        <v>0</v>
      </c>
      <c r="J432" s="95">
        <f>IF(Table33[[#This Row],[Category]]="Cookies",Table33[[#This Row],[Account Deposit Amount]]-Table33[[#This Row],[Account Withdrawl Amount]], )</f>
        <v>0</v>
      </c>
      <c r="K432" s="95">
        <f>IF(Table33[[#This Row],[Category]]="Additional Money Earning Activities",Table33[[#This Row],[Account Deposit Amount]]-Table33[[#This Row],[Account Withdrawl Amount]], )</f>
        <v>0</v>
      </c>
      <c r="L432" s="95">
        <f>IF(Table33[[#This Row],[Category]]="Sponsorships",Table33[[#This Row],[Account Deposit Amount]]-Table33[[#This Row],[Account Withdrawl Amount]], )</f>
        <v>0</v>
      </c>
      <c r="M432" s="95">
        <f>IF(Table33[[#This Row],[Category]]="Troop Dues",Table33[[#This Row],[Account Deposit Amount]]-Table33[[#This Row],[Account Withdrawl Amount]], )</f>
        <v>0</v>
      </c>
      <c r="N432" s="95">
        <f>IF(Table33[[#This Row],[Category]]="Other Income",Table33[[#This Row],[Account Deposit Amount]]-Table33[[#This Row],[Account Withdrawl Amount]], )</f>
        <v>0</v>
      </c>
      <c r="O432" s="95">
        <f>IF(Table33[[#This Row],[Category]]="Registration",Table33[[#This Row],[Account Deposit Amount]]-Table33[[#This Row],[Account Withdrawl Amount]], )</f>
        <v>0</v>
      </c>
      <c r="P432" s="95">
        <f>IF(Table33[[#This Row],[Category]]="Insignia",Table33[[#This Row],[Account Deposit Amount]]-Table33[[#This Row],[Account Withdrawl Amount]], )</f>
        <v>0</v>
      </c>
      <c r="Q432" s="95">
        <f>IF(Table33[[#This Row],[Category]]="Activities/Program",Table33[[#This Row],[Account Deposit Amount]]-Table33[[#This Row],[Account Withdrawl Amount]], )</f>
        <v>0</v>
      </c>
      <c r="R432" s="95">
        <f>IF(Table33[[#This Row],[Category]]="Travel",Table33[[#This Row],[Account Deposit Amount]]-Table33[[#This Row],[Account Withdrawl Amount]], )</f>
        <v>0</v>
      </c>
      <c r="S432" s="95">
        <f>IF(Table33[[#This Row],[Category]]="Parties Food &amp; Beverages",Table33[[#This Row],[Account Deposit Amount]]-Table33[[#This Row],[Account Withdrawl Amount]], )</f>
        <v>0</v>
      </c>
      <c r="T432" s="95">
        <f>IF(Table33[[#This Row],[Category]]="Service Projects Donation",Table33[[#This Row],[Account Deposit Amount]]-Table33[[#This Row],[Account Withdrawl Amount]], )</f>
        <v>0</v>
      </c>
      <c r="U432" s="95">
        <f>IF(Table33[[#This Row],[Category]]="Cookie Debt",Table33[[#This Row],[Account Deposit Amount]]-Table33[[#This Row],[Account Withdrawl Amount]], )</f>
        <v>0</v>
      </c>
      <c r="V432" s="95">
        <f>IF(Table33[[#This Row],[Category]]="Other Expense",Table33[[#This Row],[Account Deposit Amount]]-Table33[[#This Row],[Account Withdrawl Amount]], )</f>
        <v>0</v>
      </c>
    </row>
    <row r="433" spans="1:22">
      <c r="A433" s="70"/>
      <c r="B433" s="96"/>
      <c r="C433" s="70"/>
      <c r="D433" s="70"/>
      <c r="E433" s="97"/>
      <c r="F433" s="97"/>
      <c r="G433" s="95">
        <f>$G$432+$E$433-$F$433</f>
        <v>0</v>
      </c>
      <c r="H433" s="70"/>
      <c r="I433" s="95">
        <f>IF(Table33[[#This Row],[Category]]="Fall Product",Table33[[#This Row],[Account Deposit Amount]]-Table33[[#This Row],[Account Withdrawl Amount]], )</f>
        <v>0</v>
      </c>
      <c r="J433" s="95">
        <f>IF(Table33[[#This Row],[Category]]="Cookies",Table33[[#This Row],[Account Deposit Amount]]-Table33[[#This Row],[Account Withdrawl Amount]], )</f>
        <v>0</v>
      </c>
      <c r="K433" s="95">
        <f>IF(Table33[[#This Row],[Category]]="Additional Money Earning Activities",Table33[[#This Row],[Account Deposit Amount]]-Table33[[#This Row],[Account Withdrawl Amount]], )</f>
        <v>0</v>
      </c>
      <c r="L433" s="95">
        <f>IF(Table33[[#This Row],[Category]]="Sponsorships",Table33[[#This Row],[Account Deposit Amount]]-Table33[[#This Row],[Account Withdrawl Amount]], )</f>
        <v>0</v>
      </c>
      <c r="M433" s="95">
        <f>IF(Table33[[#This Row],[Category]]="Troop Dues",Table33[[#This Row],[Account Deposit Amount]]-Table33[[#This Row],[Account Withdrawl Amount]], )</f>
        <v>0</v>
      </c>
      <c r="N433" s="95">
        <f>IF(Table33[[#This Row],[Category]]="Other Income",Table33[[#This Row],[Account Deposit Amount]]-Table33[[#This Row],[Account Withdrawl Amount]], )</f>
        <v>0</v>
      </c>
      <c r="O433" s="95">
        <f>IF(Table33[[#This Row],[Category]]="Registration",Table33[[#This Row],[Account Deposit Amount]]-Table33[[#This Row],[Account Withdrawl Amount]], )</f>
        <v>0</v>
      </c>
      <c r="P433" s="95">
        <f>IF(Table33[[#This Row],[Category]]="Insignia",Table33[[#This Row],[Account Deposit Amount]]-Table33[[#This Row],[Account Withdrawl Amount]], )</f>
        <v>0</v>
      </c>
      <c r="Q433" s="95">
        <f>IF(Table33[[#This Row],[Category]]="Activities/Program",Table33[[#This Row],[Account Deposit Amount]]-Table33[[#This Row],[Account Withdrawl Amount]], )</f>
        <v>0</v>
      </c>
      <c r="R433" s="95">
        <f>IF(Table33[[#This Row],[Category]]="Travel",Table33[[#This Row],[Account Deposit Amount]]-Table33[[#This Row],[Account Withdrawl Amount]], )</f>
        <v>0</v>
      </c>
      <c r="S433" s="95">
        <f>IF(Table33[[#This Row],[Category]]="Parties Food &amp; Beverages",Table33[[#This Row],[Account Deposit Amount]]-Table33[[#This Row],[Account Withdrawl Amount]], )</f>
        <v>0</v>
      </c>
      <c r="T433" s="95">
        <f>IF(Table33[[#This Row],[Category]]="Service Projects Donation",Table33[[#This Row],[Account Deposit Amount]]-Table33[[#This Row],[Account Withdrawl Amount]], )</f>
        <v>0</v>
      </c>
      <c r="U433" s="95">
        <f>IF(Table33[[#This Row],[Category]]="Cookie Debt",Table33[[#This Row],[Account Deposit Amount]]-Table33[[#This Row],[Account Withdrawl Amount]], )</f>
        <v>0</v>
      </c>
      <c r="V433" s="95">
        <f>IF(Table33[[#This Row],[Category]]="Other Expense",Table33[[#This Row],[Account Deposit Amount]]-Table33[[#This Row],[Account Withdrawl Amount]], )</f>
        <v>0</v>
      </c>
    </row>
    <row r="434" spans="1:22">
      <c r="A434" s="70"/>
      <c r="B434" s="96"/>
      <c r="C434" s="70"/>
      <c r="D434" s="70"/>
      <c r="E434" s="97"/>
      <c r="F434" s="97"/>
      <c r="G434" s="95">
        <f>$G$433+$E$434-$F$434</f>
        <v>0</v>
      </c>
      <c r="H434" s="70"/>
      <c r="I434" s="95">
        <f>IF(Table33[[#This Row],[Category]]="Fall Product",Table33[[#This Row],[Account Deposit Amount]]-Table33[[#This Row],[Account Withdrawl Amount]], )</f>
        <v>0</v>
      </c>
      <c r="J434" s="95">
        <f>IF(Table33[[#This Row],[Category]]="Cookies",Table33[[#This Row],[Account Deposit Amount]]-Table33[[#This Row],[Account Withdrawl Amount]], )</f>
        <v>0</v>
      </c>
      <c r="K434" s="95">
        <f>IF(Table33[[#This Row],[Category]]="Additional Money Earning Activities",Table33[[#This Row],[Account Deposit Amount]]-Table33[[#This Row],[Account Withdrawl Amount]], )</f>
        <v>0</v>
      </c>
      <c r="L434" s="95">
        <f>IF(Table33[[#This Row],[Category]]="Sponsorships",Table33[[#This Row],[Account Deposit Amount]]-Table33[[#This Row],[Account Withdrawl Amount]], )</f>
        <v>0</v>
      </c>
      <c r="M434" s="95">
        <f>IF(Table33[[#This Row],[Category]]="Troop Dues",Table33[[#This Row],[Account Deposit Amount]]-Table33[[#This Row],[Account Withdrawl Amount]], )</f>
        <v>0</v>
      </c>
      <c r="N434" s="95">
        <f>IF(Table33[[#This Row],[Category]]="Other Income",Table33[[#This Row],[Account Deposit Amount]]-Table33[[#This Row],[Account Withdrawl Amount]], )</f>
        <v>0</v>
      </c>
      <c r="O434" s="95">
        <f>IF(Table33[[#This Row],[Category]]="Registration",Table33[[#This Row],[Account Deposit Amount]]-Table33[[#This Row],[Account Withdrawl Amount]], )</f>
        <v>0</v>
      </c>
      <c r="P434" s="95">
        <f>IF(Table33[[#This Row],[Category]]="Insignia",Table33[[#This Row],[Account Deposit Amount]]-Table33[[#This Row],[Account Withdrawl Amount]], )</f>
        <v>0</v>
      </c>
      <c r="Q434" s="95">
        <f>IF(Table33[[#This Row],[Category]]="Activities/Program",Table33[[#This Row],[Account Deposit Amount]]-Table33[[#This Row],[Account Withdrawl Amount]], )</f>
        <v>0</v>
      </c>
      <c r="R434" s="95">
        <f>IF(Table33[[#This Row],[Category]]="Travel",Table33[[#This Row],[Account Deposit Amount]]-Table33[[#This Row],[Account Withdrawl Amount]], )</f>
        <v>0</v>
      </c>
      <c r="S434" s="95">
        <f>IF(Table33[[#This Row],[Category]]="Parties Food &amp; Beverages",Table33[[#This Row],[Account Deposit Amount]]-Table33[[#This Row],[Account Withdrawl Amount]], )</f>
        <v>0</v>
      </c>
      <c r="T434" s="95">
        <f>IF(Table33[[#This Row],[Category]]="Service Projects Donation",Table33[[#This Row],[Account Deposit Amount]]-Table33[[#This Row],[Account Withdrawl Amount]], )</f>
        <v>0</v>
      </c>
      <c r="U434" s="95">
        <f>IF(Table33[[#This Row],[Category]]="Cookie Debt",Table33[[#This Row],[Account Deposit Amount]]-Table33[[#This Row],[Account Withdrawl Amount]], )</f>
        <v>0</v>
      </c>
      <c r="V434" s="95">
        <f>IF(Table33[[#This Row],[Category]]="Other Expense",Table33[[#This Row],[Account Deposit Amount]]-Table33[[#This Row],[Account Withdrawl Amount]], )</f>
        <v>0</v>
      </c>
    </row>
    <row r="435" spans="1:22">
      <c r="A435" s="70"/>
      <c r="B435" s="96"/>
      <c r="C435" s="70"/>
      <c r="D435" s="70"/>
      <c r="E435" s="97"/>
      <c r="F435" s="97"/>
      <c r="G435" s="95">
        <f>$G$434+$E$435-$F$435</f>
        <v>0</v>
      </c>
      <c r="H435" s="70"/>
      <c r="I435" s="95">
        <f>IF(Table33[[#This Row],[Category]]="Fall Product",Table33[[#This Row],[Account Deposit Amount]]-Table33[[#This Row],[Account Withdrawl Amount]], )</f>
        <v>0</v>
      </c>
      <c r="J435" s="95">
        <f>IF(Table33[[#This Row],[Category]]="Cookies",Table33[[#This Row],[Account Deposit Amount]]-Table33[[#This Row],[Account Withdrawl Amount]], )</f>
        <v>0</v>
      </c>
      <c r="K435" s="95">
        <f>IF(Table33[[#This Row],[Category]]="Additional Money Earning Activities",Table33[[#This Row],[Account Deposit Amount]]-Table33[[#This Row],[Account Withdrawl Amount]], )</f>
        <v>0</v>
      </c>
      <c r="L435" s="95">
        <f>IF(Table33[[#This Row],[Category]]="Sponsorships",Table33[[#This Row],[Account Deposit Amount]]-Table33[[#This Row],[Account Withdrawl Amount]], )</f>
        <v>0</v>
      </c>
      <c r="M435" s="95">
        <f>IF(Table33[[#This Row],[Category]]="Troop Dues",Table33[[#This Row],[Account Deposit Amount]]-Table33[[#This Row],[Account Withdrawl Amount]], )</f>
        <v>0</v>
      </c>
      <c r="N435" s="95">
        <f>IF(Table33[[#This Row],[Category]]="Other Income",Table33[[#This Row],[Account Deposit Amount]]-Table33[[#This Row],[Account Withdrawl Amount]], )</f>
        <v>0</v>
      </c>
      <c r="O435" s="95">
        <f>IF(Table33[[#This Row],[Category]]="Registration",Table33[[#This Row],[Account Deposit Amount]]-Table33[[#This Row],[Account Withdrawl Amount]], )</f>
        <v>0</v>
      </c>
      <c r="P435" s="95">
        <f>IF(Table33[[#This Row],[Category]]="Insignia",Table33[[#This Row],[Account Deposit Amount]]-Table33[[#This Row],[Account Withdrawl Amount]], )</f>
        <v>0</v>
      </c>
      <c r="Q435" s="95">
        <f>IF(Table33[[#This Row],[Category]]="Activities/Program",Table33[[#This Row],[Account Deposit Amount]]-Table33[[#This Row],[Account Withdrawl Amount]], )</f>
        <v>0</v>
      </c>
      <c r="R435" s="95">
        <f>IF(Table33[[#This Row],[Category]]="Travel",Table33[[#This Row],[Account Deposit Amount]]-Table33[[#This Row],[Account Withdrawl Amount]], )</f>
        <v>0</v>
      </c>
      <c r="S435" s="95">
        <f>IF(Table33[[#This Row],[Category]]="Parties Food &amp; Beverages",Table33[[#This Row],[Account Deposit Amount]]-Table33[[#This Row],[Account Withdrawl Amount]], )</f>
        <v>0</v>
      </c>
      <c r="T435" s="95">
        <f>IF(Table33[[#This Row],[Category]]="Service Projects Donation",Table33[[#This Row],[Account Deposit Amount]]-Table33[[#This Row],[Account Withdrawl Amount]], )</f>
        <v>0</v>
      </c>
      <c r="U435" s="95">
        <f>IF(Table33[[#This Row],[Category]]="Cookie Debt",Table33[[#This Row],[Account Deposit Amount]]-Table33[[#This Row],[Account Withdrawl Amount]], )</f>
        <v>0</v>
      </c>
      <c r="V435" s="95">
        <f>IF(Table33[[#This Row],[Category]]="Other Expense",Table33[[#This Row],[Account Deposit Amount]]-Table33[[#This Row],[Account Withdrawl Amount]], )</f>
        <v>0</v>
      </c>
    </row>
    <row r="436" spans="1:22">
      <c r="A436" s="70"/>
      <c r="B436" s="96"/>
      <c r="C436" s="70"/>
      <c r="D436" s="70"/>
      <c r="E436" s="97"/>
      <c r="F436" s="97"/>
      <c r="G436" s="95">
        <f>$G$435+$E$436-$F$436</f>
        <v>0</v>
      </c>
      <c r="H436" s="70"/>
      <c r="I436" s="95">
        <f>IF(Table33[[#This Row],[Category]]="Fall Product",Table33[[#This Row],[Account Deposit Amount]]-Table33[[#This Row],[Account Withdrawl Amount]], )</f>
        <v>0</v>
      </c>
      <c r="J436" s="95">
        <f>IF(Table33[[#This Row],[Category]]="Cookies",Table33[[#This Row],[Account Deposit Amount]]-Table33[[#This Row],[Account Withdrawl Amount]], )</f>
        <v>0</v>
      </c>
      <c r="K436" s="95">
        <f>IF(Table33[[#This Row],[Category]]="Additional Money Earning Activities",Table33[[#This Row],[Account Deposit Amount]]-Table33[[#This Row],[Account Withdrawl Amount]], )</f>
        <v>0</v>
      </c>
      <c r="L436" s="95">
        <f>IF(Table33[[#This Row],[Category]]="Sponsorships",Table33[[#This Row],[Account Deposit Amount]]-Table33[[#This Row],[Account Withdrawl Amount]], )</f>
        <v>0</v>
      </c>
      <c r="M436" s="95">
        <f>IF(Table33[[#This Row],[Category]]="Troop Dues",Table33[[#This Row],[Account Deposit Amount]]-Table33[[#This Row],[Account Withdrawl Amount]], )</f>
        <v>0</v>
      </c>
      <c r="N436" s="95">
        <f>IF(Table33[[#This Row],[Category]]="Other Income",Table33[[#This Row],[Account Deposit Amount]]-Table33[[#This Row],[Account Withdrawl Amount]], )</f>
        <v>0</v>
      </c>
      <c r="O436" s="95">
        <f>IF(Table33[[#This Row],[Category]]="Registration",Table33[[#This Row],[Account Deposit Amount]]-Table33[[#This Row],[Account Withdrawl Amount]], )</f>
        <v>0</v>
      </c>
      <c r="P436" s="95">
        <f>IF(Table33[[#This Row],[Category]]="Insignia",Table33[[#This Row],[Account Deposit Amount]]-Table33[[#This Row],[Account Withdrawl Amount]], )</f>
        <v>0</v>
      </c>
      <c r="Q436" s="95">
        <f>IF(Table33[[#This Row],[Category]]="Activities/Program",Table33[[#This Row],[Account Deposit Amount]]-Table33[[#This Row],[Account Withdrawl Amount]], )</f>
        <v>0</v>
      </c>
      <c r="R436" s="95">
        <f>IF(Table33[[#This Row],[Category]]="Travel",Table33[[#This Row],[Account Deposit Amount]]-Table33[[#This Row],[Account Withdrawl Amount]], )</f>
        <v>0</v>
      </c>
      <c r="S436" s="95">
        <f>IF(Table33[[#This Row],[Category]]="Parties Food &amp; Beverages",Table33[[#This Row],[Account Deposit Amount]]-Table33[[#This Row],[Account Withdrawl Amount]], )</f>
        <v>0</v>
      </c>
      <c r="T436" s="95">
        <f>IF(Table33[[#This Row],[Category]]="Service Projects Donation",Table33[[#This Row],[Account Deposit Amount]]-Table33[[#This Row],[Account Withdrawl Amount]], )</f>
        <v>0</v>
      </c>
      <c r="U436" s="95">
        <f>IF(Table33[[#This Row],[Category]]="Cookie Debt",Table33[[#This Row],[Account Deposit Amount]]-Table33[[#This Row],[Account Withdrawl Amount]], )</f>
        <v>0</v>
      </c>
      <c r="V436" s="95">
        <f>IF(Table33[[#This Row],[Category]]="Other Expense",Table33[[#This Row],[Account Deposit Amount]]-Table33[[#This Row],[Account Withdrawl Amount]], )</f>
        <v>0</v>
      </c>
    </row>
    <row r="437" spans="1:22">
      <c r="A437" s="70"/>
      <c r="B437" s="96"/>
      <c r="C437" s="70"/>
      <c r="D437" s="70"/>
      <c r="E437" s="97"/>
      <c r="F437" s="97"/>
      <c r="G437" s="95">
        <f>$G$436+$E$437-$F$437</f>
        <v>0</v>
      </c>
      <c r="H437" s="70"/>
      <c r="I437" s="95">
        <f>IF(Table33[[#This Row],[Category]]="Fall Product",Table33[[#This Row],[Account Deposit Amount]]-Table33[[#This Row],[Account Withdrawl Amount]], )</f>
        <v>0</v>
      </c>
      <c r="J437" s="95">
        <f>IF(Table33[[#This Row],[Category]]="Cookies",Table33[[#This Row],[Account Deposit Amount]]-Table33[[#This Row],[Account Withdrawl Amount]], )</f>
        <v>0</v>
      </c>
      <c r="K437" s="95">
        <f>IF(Table33[[#This Row],[Category]]="Additional Money Earning Activities",Table33[[#This Row],[Account Deposit Amount]]-Table33[[#This Row],[Account Withdrawl Amount]], )</f>
        <v>0</v>
      </c>
      <c r="L437" s="95">
        <f>IF(Table33[[#This Row],[Category]]="Sponsorships",Table33[[#This Row],[Account Deposit Amount]]-Table33[[#This Row],[Account Withdrawl Amount]], )</f>
        <v>0</v>
      </c>
      <c r="M437" s="95">
        <f>IF(Table33[[#This Row],[Category]]="Troop Dues",Table33[[#This Row],[Account Deposit Amount]]-Table33[[#This Row],[Account Withdrawl Amount]], )</f>
        <v>0</v>
      </c>
      <c r="N437" s="95">
        <f>IF(Table33[[#This Row],[Category]]="Other Income",Table33[[#This Row],[Account Deposit Amount]]-Table33[[#This Row],[Account Withdrawl Amount]], )</f>
        <v>0</v>
      </c>
      <c r="O437" s="95">
        <f>IF(Table33[[#This Row],[Category]]="Registration",Table33[[#This Row],[Account Deposit Amount]]-Table33[[#This Row],[Account Withdrawl Amount]], )</f>
        <v>0</v>
      </c>
      <c r="P437" s="95">
        <f>IF(Table33[[#This Row],[Category]]="Insignia",Table33[[#This Row],[Account Deposit Amount]]-Table33[[#This Row],[Account Withdrawl Amount]], )</f>
        <v>0</v>
      </c>
      <c r="Q437" s="95">
        <f>IF(Table33[[#This Row],[Category]]="Activities/Program",Table33[[#This Row],[Account Deposit Amount]]-Table33[[#This Row],[Account Withdrawl Amount]], )</f>
        <v>0</v>
      </c>
      <c r="R437" s="95">
        <f>IF(Table33[[#This Row],[Category]]="Travel",Table33[[#This Row],[Account Deposit Amount]]-Table33[[#This Row],[Account Withdrawl Amount]], )</f>
        <v>0</v>
      </c>
      <c r="S437" s="95">
        <f>IF(Table33[[#This Row],[Category]]="Parties Food &amp; Beverages",Table33[[#This Row],[Account Deposit Amount]]-Table33[[#This Row],[Account Withdrawl Amount]], )</f>
        <v>0</v>
      </c>
      <c r="T437" s="95">
        <f>IF(Table33[[#This Row],[Category]]="Service Projects Donation",Table33[[#This Row],[Account Deposit Amount]]-Table33[[#This Row],[Account Withdrawl Amount]], )</f>
        <v>0</v>
      </c>
      <c r="U437" s="95">
        <f>IF(Table33[[#This Row],[Category]]="Cookie Debt",Table33[[#This Row],[Account Deposit Amount]]-Table33[[#This Row],[Account Withdrawl Amount]], )</f>
        <v>0</v>
      </c>
      <c r="V437" s="95">
        <f>IF(Table33[[#This Row],[Category]]="Other Expense",Table33[[#This Row],[Account Deposit Amount]]-Table33[[#This Row],[Account Withdrawl Amount]], )</f>
        <v>0</v>
      </c>
    </row>
    <row r="438" spans="1:22">
      <c r="A438" s="70"/>
      <c r="B438" s="96"/>
      <c r="C438" s="70"/>
      <c r="D438" s="70"/>
      <c r="E438" s="97"/>
      <c r="F438" s="97"/>
      <c r="G438" s="95">
        <f>$G$437+$E$438-$F$438</f>
        <v>0</v>
      </c>
      <c r="H438" s="70"/>
      <c r="I438" s="95">
        <f>IF(Table33[[#This Row],[Category]]="Fall Product",Table33[[#This Row],[Account Deposit Amount]]-Table33[[#This Row],[Account Withdrawl Amount]], )</f>
        <v>0</v>
      </c>
      <c r="J438" s="95">
        <f>IF(Table33[[#This Row],[Category]]="Cookies",Table33[[#This Row],[Account Deposit Amount]]-Table33[[#This Row],[Account Withdrawl Amount]], )</f>
        <v>0</v>
      </c>
      <c r="K438" s="95">
        <f>IF(Table33[[#This Row],[Category]]="Additional Money Earning Activities",Table33[[#This Row],[Account Deposit Amount]]-Table33[[#This Row],[Account Withdrawl Amount]], )</f>
        <v>0</v>
      </c>
      <c r="L438" s="95">
        <f>IF(Table33[[#This Row],[Category]]="Sponsorships",Table33[[#This Row],[Account Deposit Amount]]-Table33[[#This Row],[Account Withdrawl Amount]], )</f>
        <v>0</v>
      </c>
      <c r="M438" s="95">
        <f>IF(Table33[[#This Row],[Category]]="Troop Dues",Table33[[#This Row],[Account Deposit Amount]]-Table33[[#This Row],[Account Withdrawl Amount]], )</f>
        <v>0</v>
      </c>
      <c r="N438" s="95">
        <f>IF(Table33[[#This Row],[Category]]="Other Income",Table33[[#This Row],[Account Deposit Amount]]-Table33[[#This Row],[Account Withdrawl Amount]], )</f>
        <v>0</v>
      </c>
      <c r="O438" s="95">
        <f>IF(Table33[[#This Row],[Category]]="Registration",Table33[[#This Row],[Account Deposit Amount]]-Table33[[#This Row],[Account Withdrawl Amount]], )</f>
        <v>0</v>
      </c>
      <c r="P438" s="95">
        <f>IF(Table33[[#This Row],[Category]]="Insignia",Table33[[#This Row],[Account Deposit Amount]]-Table33[[#This Row],[Account Withdrawl Amount]], )</f>
        <v>0</v>
      </c>
      <c r="Q438" s="95">
        <f>IF(Table33[[#This Row],[Category]]="Activities/Program",Table33[[#This Row],[Account Deposit Amount]]-Table33[[#This Row],[Account Withdrawl Amount]], )</f>
        <v>0</v>
      </c>
      <c r="R438" s="95">
        <f>IF(Table33[[#This Row],[Category]]="Travel",Table33[[#This Row],[Account Deposit Amount]]-Table33[[#This Row],[Account Withdrawl Amount]], )</f>
        <v>0</v>
      </c>
      <c r="S438" s="95">
        <f>IF(Table33[[#This Row],[Category]]="Parties Food &amp; Beverages",Table33[[#This Row],[Account Deposit Amount]]-Table33[[#This Row],[Account Withdrawl Amount]], )</f>
        <v>0</v>
      </c>
      <c r="T438" s="95">
        <f>IF(Table33[[#This Row],[Category]]="Service Projects Donation",Table33[[#This Row],[Account Deposit Amount]]-Table33[[#This Row],[Account Withdrawl Amount]], )</f>
        <v>0</v>
      </c>
      <c r="U438" s="95">
        <f>IF(Table33[[#This Row],[Category]]="Cookie Debt",Table33[[#This Row],[Account Deposit Amount]]-Table33[[#This Row],[Account Withdrawl Amount]], )</f>
        <v>0</v>
      </c>
      <c r="V438" s="95">
        <f>IF(Table33[[#This Row],[Category]]="Other Expense",Table33[[#This Row],[Account Deposit Amount]]-Table33[[#This Row],[Account Withdrawl Amount]], )</f>
        <v>0</v>
      </c>
    </row>
    <row r="439" spans="1:22">
      <c r="A439" s="70"/>
      <c r="B439" s="96"/>
      <c r="C439" s="70"/>
      <c r="D439" s="70"/>
      <c r="E439" s="97"/>
      <c r="F439" s="97"/>
      <c r="G439" s="95">
        <f>$G$438+$E$439-$F$439</f>
        <v>0</v>
      </c>
      <c r="H439" s="70"/>
      <c r="I439" s="95">
        <f>IF(Table33[[#This Row],[Category]]="Fall Product",Table33[[#This Row],[Account Deposit Amount]]-Table33[[#This Row],[Account Withdrawl Amount]], )</f>
        <v>0</v>
      </c>
      <c r="J439" s="95">
        <f>IF(Table33[[#This Row],[Category]]="Cookies",Table33[[#This Row],[Account Deposit Amount]]-Table33[[#This Row],[Account Withdrawl Amount]], )</f>
        <v>0</v>
      </c>
      <c r="K439" s="95">
        <f>IF(Table33[[#This Row],[Category]]="Additional Money Earning Activities",Table33[[#This Row],[Account Deposit Amount]]-Table33[[#This Row],[Account Withdrawl Amount]], )</f>
        <v>0</v>
      </c>
      <c r="L439" s="95">
        <f>IF(Table33[[#This Row],[Category]]="Sponsorships",Table33[[#This Row],[Account Deposit Amount]]-Table33[[#This Row],[Account Withdrawl Amount]], )</f>
        <v>0</v>
      </c>
      <c r="M439" s="95">
        <f>IF(Table33[[#This Row],[Category]]="Troop Dues",Table33[[#This Row],[Account Deposit Amount]]-Table33[[#This Row],[Account Withdrawl Amount]], )</f>
        <v>0</v>
      </c>
      <c r="N439" s="95">
        <f>IF(Table33[[#This Row],[Category]]="Other Income",Table33[[#This Row],[Account Deposit Amount]]-Table33[[#This Row],[Account Withdrawl Amount]], )</f>
        <v>0</v>
      </c>
      <c r="O439" s="95">
        <f>IF(Table33[[#This Row],[Category]]="Registration",Table33[[#This Row],[Account Deposit Amount]]-Table33[[#This Row],[Account Withdrawl Amount]], )</f>
        <v>0</v>
      </c>
      <c r="P439" s="95">
        <f>IF(Table33[[#This Row],[Category]]="Insignia",Table33[[#This Row],[Account Deposit Amount]]-Table33[[#This Row],[Account Withdrawl Amount]], )</f>
        <v>0</v>
      </c>
      <c r="Q439" s="95">
        <f>IF(Table33[[#This Row],[Category]]="Activities/Program",Table33[[#This Row],[Account Deposit Amount]]-Table33[[#This Row],[Account Withdrawl Amount]], )</f>
        <v>0</v>
      </c>
      <c r="R439" s="95">
        <f>IF(Table33[[#This Row],[Category]]="Travel",Table33[[#This Row],[Account Deposit Amount]]-Table33[[#This Row],[Account Withdrawl Amount]], )</f>
        <v>0</v>
      </c>
      <c r="S439" s="95">
        <f>IF(Table33[[#This Row],[Category]]="Parties Food &amp; Beverages",Table33[[#This Row],[Account Deposit Amount]]-Table33[[#This Row],[Account Withdrawl Amount]], )</f>
        <v>0</v>
      </c>
      <c r="T439" s="95">
        <f>IF(Table33[[#This Row],[Category]]="Service Projects Donation",Table33[[#This Row],[Account Deposit Amount]]-Table33[[#This Row],[Account Withdrawl Amount]], )</f>
        <v>0</v>
      </c>
      <c r="U439" s="95">
        <f>IF(Table33[[#This Row],[Category]]="Cookie Debt",Table33[[#This Row],[Account Deposit Amount]]-Table33[[#This Row],[Account Withdrawl Amount]], )</f>
        <v>0</v>
      </c>
      <c r="V439" s="95">
        <f>IF(Table33[[#This Row],[Category]]="Other Expense",Table33[[#This Row],[Account Deposit Amount]]-Table33[[#This Row],[Account Withdrawl Amount]], )</f>
        <v>0</v>
      </c>
    </row>
    <row r="440" spans="1:22">
      <c r="A440" s="70"/>
      <c r="B440" s="96"/>
      <c r="C440" s="70"/>
      <c r="D440" s="70"/>
      <c r="E440" s="97"/>
      <c r="F440" s="97"/>
      <c r="G440" s="95">
        <f>$G$439+$E$440-$F$440</f>
        <v>0</v>
      </c>
      <c r="H440" s="70"/>
      <c r="I440" s="95">
        <f>IF(Table33[[#This Row],[Category]]="Fall Product",Table33[[#This Row],[Account Deposit Amount]]-Table33[[#This Row],[Account Withdrawl Amount]], )</f>
        <v>0</v>
      </c>
      <c r="J440" s="95">
        <f>IF(Table33[[#This Row],[Category]]="Cookies",Table33[[#This Row],[Account Deposit Amount]]-Table33[[#This Row],[Account Withdrawl Amount]], )</f>
        <v>0</v>
      </c>
      <c r="K440" s="95">
        <f>IF(Table33[[#This Row],[Category]]="Additional Money Earning Activities",Table33[[#This Row],[Account Deposit Amount]]-Table33[[#This Row],[Account Withdrawl Amount]], )</f>
        <v>0</v>
      </c>
      <c r="L440" s="95">
        <f>IF(Table33[[#This Row],[Category]]="Sponsorships",Table33[[#This Row],[Account Deposit Amount]]-Table33[[#This Row],[Account Withdrawl Amount]], )</f>
        <v>0</v>
      </c>
      <c r="M440" s="95">
        <f>IF(Table33[[#This Row],[Category]]="Troop Dues",Table33[[#This Row],[Account Deposit Amount]]-Table33[[#This Row],[Account Withdrawl Amount]], )</f>
        <v>0</v>
      </c>
      <c r="N440" s="95">
        <f>IF(Table33[[#This Row],[Category]]="Other Income",Table33[[#This Row],[Account Deposit Amount]]-Table33[[#This Row],[Account Withdrawl Amount]], )</f>
        <v>0</v>
      </c>
      <c r="O440" s="95">
        <f>IF(Table33[[#This Row],[Category]]="Registration",Table33[[#This Row],[Account Deposit Amount]]-Table33[[#This Row],[Account Withdrawl Amount]], )</f>
        <v>0</v>
      </c>
      <c r="P440" s="95">
        <f>IF(Table33[[#This Row],[Category]]="Insignia",Table33[[#This Row],[Account Deposit Amount]]-Table33[[#This Row],[Account Withdrawl Amount]], )</f>
        <v>0</v>
      </c>
      <c r="Q440" s="95">
        <f>IF(Table33[[#This Row],[Category]]="Activities/Program",Table33[[#This Row],[Account Deposit Amount]]-Table33[[#This Row],[Account Withdrawl Amount]], )</f>
        <v>0</v>
      </c>
      <c r="R440" s="95">
        <f>IF(Table33[[#This Row],[Category]]="Travel",Table33[[#This Row],[Account Deposit Amount]]-Table33[[#This Row],[Account Withdrawl Amount]], )</f>
        <v>0</v>
      </c>
      <c r="S440" s="95">
        <f>IF(Table33[[#This Row],[Category]]="Parties Food &amp; Beverages",Table33[[#This Row],[Account Deposit Amount]]-Table33[[#This Row],[Account Withdrawl Amount]], )</f>
        <v>0</v>
      </c>
      <c r="T440" s="95">
        <f>IF(Table33[[#This Row],[Category]]="Service Projects Donation",Table33[[#This Row],[Account Deposit Amount]]-Table33[[#This Row],[Account Withdrawl Amount]], )</f>
        <v>0</v>
      </c>
      <c r="U440" s="95">
        <f>IF(Table33[[#This Row],[Category]]="Cookie Debt",Table33[[#This Row],[Account Deposit Amount]]-Table33[[#This Row],[Account Withdrawl Amount]], )</f>
        <v>0</v>
      </c>
      <c r="V440" s="95">
        <f>IF(Table33[[#This Row],[Category]]="Other Expense",Table33[[#This Row],[Account Deposit Amount]]-Table33[[#This Row],[Account Withdrawl Amount]], )</f>
        <v>0</v>
      </c>
    </row>
    <row r="441" spans="1:22">
      <c r="A441" s="70"/>
      <c r="B441" s="96"/>
      <c r="C441" s="70"/>
      <c r="D441" s="70"/>
      <c r="E441" s="97"/>
      <c r="F441" s="97"/>
      <c r="G441" s="95">
        <f>$G$440+$E$441-$F$441</f>
        <v>0</v>
      </c>
      <c r="H441" s="70"/>
      <c r="I441" s="95">
        <f>IF(Table33[[#This Row],[Category]]="Fall Product",Table33[[#This Row],[Account Deposit Amount]]-Table33[[#This Row],[Account Withdrawl Amount]], )</f>
        <v>0</v>
      </c>
      <c r="J441" s="95">
        <f>IF(Table33[[#This Row],[Category]]="Cookies",Table33[[#This Row],[Account Deposit Amount]]-Table33[[#This Row],[Account Withdrawl Amount]], )</f>
        <v>0</v>
      </c>
      <c r="K441" s="95">
        <f>IF(Table33[[#This Row],[Category]]="Additional Money Earning Activities",Table33[[#This Row],[Account Deposit Amount]]-Table33[[#This Row],[Account Withdrawl Amount]], )</f>
        <v>0</v>
      </c>
      <c r="L441" s="95">
        <f>IF(Table33[[#This Row],[Category]]="Sponsorships",Table33[[#This Row],[Account Deposit Amount]]-Table33[[#This Row],[Account Withdrawl Amount]], )</f>
        <v>0</v>
      </c>
      <c r="M441" s="95">
        <f>IF(Table33[[#This Row],[Category]]="Troop Dues",Table33[[#This Row],[Account Deposit Amount]]-Table33[[#This Row],[Account Withdrawl Amount]], )</f>
        <v>0</v>
      </c>
      <c r="N441" s="95">
        <f>IF(Table33[[#This Row],[Category]]="Other Income",Table33[[#This Row],[Account Deposit Amount]]-Table33[[#This Row],[Account Withdrawl Amount]], )</f>
        <v>0</v>
      </c>
      <c r="O441" s="95">
        <f>IF(Table33[[#This Row],[Category]]="Registration",Table33[[#This Row],[Account Deposit Amount]]-Table33[[#This Row],[Account Withdrawl Amount]], )</f>
        <v>0</v>
      </c>
      <c r="P441" s="95">
        <f>IF(Table33[[#This Row],[Category]]="Insignia",Table33[[#This Row],[Account Deposit Amount]]-Table33[[#This Row],[Account Withdrawl Amount]], )</f>
        <v>0</v>
      </c>
      <c r="Q441" s="95">
        <f>IF(Table33[[#This Row],[Category]]="Activities/Program",Table33[[#This Row],[Account Deposit Amount]]-Table33[[#This Row],[Account Withdrawl Amount]], )</f>
        <v>0</v>
      </c>
      <c r="R441" s="95">
        <f>IF(Table33[[#This Row],[Category]]="Travel",Table33[[#This Row],[Account Deposit Amount]]-Table33[[#This Row],[Account Withdrawl Amount]], )</f>
        <v>0</v>
      </c>
      <c r="S441" s="95">
        <f>IF(Table33[[#This Row],[Category]]="Parties Food &amp; Beverages",Table33[[#This Row],[Account Deposit Amount]]-Table33[[#This Row],[Account Withdrawl Amount]], )</f>
        <v>0</v>
      </c>
      <c r="T441" s="95">
        <f>IF(Table33[[#This Row],[Category]]="Service Projects Donation",Table33[[#This Row],[Account Deposit Amount]]-Table33[[#This Row],[Account Withdrawl Amount]], )</f>
        <v>0</v>
      </c>
      <c r="U441" s="95">
        <f>IF(Table33[[#This Row],[Category]]="Cookie Debt",Table33[[#This Row],[Account Deposit Amount]]-Table33[[#This Row],[Account Withdrawl Amount]], )</f>
        <v>0</v>
      </c>
      <c r="V441" s="95">
        <f>IF(Table33[[#This Row],[Category]]="Other Expense",Table33[[#This Row],[Account Deposit Amount]]-Table33[[#This Row],[Account Withdrawl Amount]], )</f>
        <v>0</v>
      </c>
    </row>
    <row r="442" spans="1:22">
      <c r="A442" s="70"/>
      <c r="B442" s="96"/>
      <c r="C442" s="70"/>
      <c r="D442" s="70"/>
      <c r="E442" s="97"/>
      <c r="F442" s="97"/>
      <c r="G442" s="95">
        <f>$G$441+$E$442-$F$442</f>
        <v>0</v>
      </c>
      <c r="H442" s="70"/>
      <c r="I442" s="95">
        <f>IF(Table33[[#This Row],[Category]]="Fall Product",Table33[[#This Row],[Account Deposit Amount]]-Table33[[#This Row],[Account Withdrawl Amount]], )</f>
        <v>0</v>
      </c>
      <c r="J442" s="95">
        <f>IF(Table33[[#This Row],[Category]]="Cookies",Table33[[#This Row],[Account Deposit Amount]]-Table33[[#This Row],[Account Withdrawl Amount]], )</f>
        <v>0</v>
      </c>
      <c r="K442" s="95">
        <f>IF(Table33[[#This Row],[Category]]="Additional Money Earning Activities",Table33[[#This Row],[Account Deposit Amount]]-Table33[[#This Row],[Account Withdrawl Amount]], )</f>
        <v>0</v>
      </c>
      <c r="L442" s="95">
        <f>IF(Table33[[#This Row],[Category]]="Sponsorships",Table33[[#This Row],[Account Deposit Amount]]-Table33[[#This Row],[Account Withdrawl Amount]], )</f>
        <v>0</v>
      </c>
      <c r="M442" s="95">
        <f>IF(Table33[[#This Row],[Category]]="Troop Dues",Table33[[#This Row],[Account Deposit Amount]]-Table33[[#This Row],[Account Withdrawl Amount]], )</f>
        <v>0</v>
      </c>
      <c r="N442" s="95">
        <f>IF(Table33[[#This Row],[Category]]="Other Income",Table33[[#This Row],[Account Deposit Amount]]-Table33[[#This Row],[Account Withdrawl Amount]], )</f>
        <v>0</v>
      </c>
      <c r="O442" s="95">
        <f>IF(Table33[[#This Row],[Category]]="Registration",Table33[[#This Row],[Account Deposit Amount]]-Table33[[#This Row],[Account Withdrawl Amount]], )</f>
        <v>0</v>
      </c>
      <c r="P442" s="95">
        <f>IF(Table33[[#This Row],[Category]]="Insignia",Table33[[#This Row],[Account Deposit Amount]]-Table33[[#This Row],[Account Withdrawl Amount]], )</f>
        <v>0</v>
      </c>
      <c r="Q442" s="95">
        <f>IF(Table33[[#This Row],[Category]]="Activities/Program",Table33[[#This Row],[Account Deposit Amount]]-Table33[[#This Row],[Account Withdrawl Amount]], )</f>
        <v>0</v>
      </c>
      <c r="R442" s="95">
        <f>IF(Table33[[#This Row],[Category]]="Travel",Table33[[#This Row],[Account Deposit Amount]]-Table33[[#This Row],[Account Withdrawl Amount]], )</f>
        <v>0</v>
      </c>
      <c r="S442" s="95">
        <f>IF(Table33[[#This Row],[Category]]="Parties Food &amp; Beverages",Table33[[#This Row],[Account Deposit Amount]]-Table33[[#This Row],[Account Withdrawl Amount]], )</f>
        <v>0</v>
      </c>
      <c r="T442" s="95">
        <f>IF(Table33[[#This Row],[Category]]="Service Projects Donation",Table33[[#This Row],[Account Deposit Amount]]-Table33[[#This Row],[Account Withdrawl Amount]], )</f>
        <v>0</v>
      </c>
      <c r="U442" s="95">
        <f>IF(Table33[[#This Row],[Category]]="Cookie Debt",Table33[[#This Row],[Account Deposit Amount]]-Table33[[#This Row],[Account Withdrawl Amount]], )</f>
        <v>0</v>
      </c>
      <c r="V442" s="95">
        <f>IF(Table33[[#This Row],[Category]]="Other Expense",Table33[[#This Row],[Account Deposit Amount]]-Table33[[#This Row],[Account Withdrawl Amount]], )</f>
        <v>0</v>
      </c>
    </row>
    <row r="443" spans="1:22">
      <c r="A443" s="70"/>
      <c r="B443" s="96"/>
      <c r="C443" s="70"/>
      <c r="D443" s="70"/>
      <c r="E443" s="97"/>
      <c r="F443" s="97"/>
      <c r="G443" s="95">
        <f>$G$442+$E$443-$F$443</f>
        <v>0</v>
      </c>
      <c r="H443" s="70"/>
      <c r="I443" s="95">
        <f>IF(Table33[[#This Row],[Category]]="Fall Product",Table33[[#This Row],[Account Deposit Amount]]-Table33[[#This Row],[Account Withdrawl Amount]], )</f>
        <v>0</v>
      </c>
      <c r="J443" s="95">
        <f>IF(Table33[[#This Row],[Category]]="Cookies",Table33[[#This Row],[Account Deposit Amount]]-Table33[[#This Row],[Account Withdrawl Amount]], )</f>
        <v>0</v>
      </c>
      <c r="K443" s="95">
        <f>IF(Table33[[#This Row],[Category]]="Additional Money Earning Activities",Table33[[#This Row],[Account Deposit Amount]]-Table33[[#This Row],[Account Withdrawl Amount]], )</f>
        <v>0</v>
      </c>
      <c r="L443" s="95">
        <f>IF(Table33[[#This Row],[Category]]="Sponsorships",Table33[[#This Row],[Account Deposit Amount]]-Table33[[#This Row],[Account Withdrawl Amount]], )</f>
        <v>0</v>
      </c>
      <c r="M443" s="95">
        <f>IF(Table33[[#This Row],[Category]]="Troop Dues",Table33[[#This Row],[Account Deposit Amount]]-Table33[[#This Row],[Account Withdrawl Amount]], )</f>
        <v>0</v>
      </c>
      <c r="N443" s="95">
        <f>IF(Table33[[#This Row],[Category]]="Other Income",Table33[[#This Row],[Account Deposit Amount]]-Table33[[#This Row],[Account Withdrawl Amount]], )</f>
        <v>0</v>
      </c>
      <c r="O443" s="95">
        <f>IF(Table33[[#This Row],[Category]]="Registration",Table33[[#This Row],[Account Deposit Amount]]-Table33[[#This Row],[Account Withdrawl Amount]], )</f>
        <v>0</v>
      </c>
      <c r="P443" s="95">
        <f>IF(Table33[[#This Row],[Category]]="Insignia",Table33[[#This Row],[Account Deposit Amount]]-Table33[[#This Row],[Account Withdrawl Amount]], )</f>
        <v>0</v>
      </c>
      <c r="Q443" s="95">
        <f>IF(Table33[[#This Row],[Category]]="Activities/Program",Table33[[#This Row],[Account Deposit Amount]]-Table33[[#This Row],[Account Withdrawl Amount]], )</f>
        <v>0</v>
      </c>
      <c r="R443" s="95">
        <f>IF(Table33[[#This Row],[Category]]="Travel",Table33[[#This Row],[Account Deposit Amount]]-Table33[[#This Row],[Account Withdrawl Amount]], )</f>
        <v>0</v>
      </c>
      <c r="S443" s="95">
        <f>IF(Table33[[#This Row],[Category]]="Parties Food &amp; Beverages",Table33[[#This Row],[Account Deposit Amount]]-Table33[[#This Row],[Account Withdrawl Amount]], )</f>
        <v>0</v>
      </c>
      <c r="T443" s="95">
        <f>IF(Table33[[#This Row],[Category]]="Service Projects Donation",Table33[[#This Row],[Account Deposit Amount]]-Table33[[#This Row],[Account Withdrawl Amount]], )</f>
        <v>0</v>
      </c>
      <c r="U443" s="95">
        <f>IF(Table33[[#This Row],[Category]]="Cookie Debt",Table33[[#This Row],[Account Deposit Amount]]-Table33[[#This Row],[Account Withdrawl Amount]], )</f>
        <v>0</v>
      </c>
      <c r="V443" s="95">
        <f>IF(Table33[[#This Row],[Category]]="Other Expense",Table33[[#This Row],[Account Deposit Amount]]-Table33[[#This Row],[Account Withdrawl Amount]], )</f>
        <v>0</v>
      </c>
    </row>
    <row r="444" spans="1:22">
      <c r="A444" s="70"/>
      <c r="B444" s="96"/>
      <c r="C444" s="70"/>
      <c r="D444" s="70"/>
      <c r="E444" s="97"/>
      <c r="F444" s="97"/>
      <c r="G444" s="95">
        <f>$G$443+$E$444-$F$444</f>
        <v>0</v>
      </c>
      <c r="H444" s="70"/>
      <c r="I444" s="95">
        <f>IF(Table33[[#This Row],[Category]]="Fall Product",Table33[[#This Row],[Account Deposit Amount]]-Table33[[#This Row],[Account Withdrawl Amount]], )</f>
        <v>0</v>
      </c>
      <c r="J444" s="95">
        <f>IF(Table33[[#This Row],[Category]]="Cookies",Table33[[#This Row],[Account Deposit Amount]]-Table33[[#This Row],[Account Withdrawl Amount]], )</f>
        <v>0</v>
      </c>
      <c r="K444" s="95">
        <f>IF(Table33[[#This Row],[Category]]="Additional Money Earning Activities",Table33[[#This Row],[Account Deposit Amount]]-Table33[[#This Row],[Account Withdrawl Amount]], )</f>
        <v>0</v>
      </c>
      <c r="L444" s="95">
        <f>IF(Table33[[#This Row],[Category]]="Sponsorships",Table33[[#This Row],[Account Deposit Amount]]-Table33[[#This Row],[Account Withdrawl Amount]], )</f>
        <v>0</v>
      </c>
      <c r="M444" s="95">
        <f>IF(Table33[[#This Row],[Category]]="Troop Dues",Table33[[#This Row],[Account Deposit Amount]]-Table33[[#This Row],[Account Withdrawl Amount]], )</f>
        <v>0</v>
      </c>
      <c r="N444" s="95">
        <f>IF(Table33[[#This Row],[Category]]="Other Income",Table33[[#This Row],[Account Deposit Amount]]-Table33[[#This Row],[Account Withdrawl Amount]], )</f>
        <v>0</v>
      </c>
      <c r="O444" s="95">
        <f>IF(Table33[[#This Row],[Category]]="Registration",Table33[[#This Row],[Account Deposit Amount]]-Table33[[#This Row],[Account Withdrawl Amount]], )</f>
        <v>0</v>
      </c>
      <c r="P444" s="95">
        <f>IF(Table33[[#This Row],[Category]]="Insignia",Table33[[#This Row],[Account Deposit Amount]]-Table33[[#This Row],[Account Withdrawl Amount]], )</f>
        <v>0</v>
      </c>
      <c r="Q444" s="95">
        <f>IF(Table33[[#This Row],[Category]]="Activities/Program",Table33[[#This Row],[Account Deposit Amount]]-Table33[[#This Row],[Account Withdrawl Amount]], )</f>
        <v>0</v>
      </c>
      <c r="R444" s="95">
        <f>IF(Table33[[#This Row],[Category]]="Travel",Table33[[#This Row],[Account Deposit Amount]]-Table33[[#This Row],[Account Withdrawl Amount]], )</f>
        <v>0</v>
      </c>
      <c r="S444" s="95">
        <f>IF(Table33[[#This Row],[Category]]="Parties Food &amp; Beverages",Table33[[#This Row],[Account Deposit Amount]]-Table33[[#This Row],[Account Withdrawl Amount]], )</f>
        <v>0</v>
      </c>
      <c r="T444" s="95">
        <f>IF(Table33[[#This Row],[Category]]="Service Projects Donation",Table33[[#This Row],[Account Deposit Amount]]-Table33[[#This Row],[Account Withdrawl Amount]], )</f>
        <v>0</v>
      </c>
      <c r="U444" s="95">
        <f>IF(Table33[[#This Row],[Category]]="Cookie Debt",Table33[[#This Row],[Account Deposit Amount]]-Table33[[#This Row],[Account Withdrawl Amount]], )</f>
        <v>0</v>
      </c>
      <c r="V444" s="95">
        <f>IF(Table33[[#This Row],[Category]]="Other Expense",Table33[[#This Row],[Account Deposit Amount]]-Table33[[#This Row],[Account Withdrawl Amount]], )</f>
        <v>0</v>
      </c>
    </row>
    <row r="445" spans="1:22">
      <c r="A445" s="70"/>
      <c r="B445" s="96"/>
      <c r="C445" s="70"/>
      <c r="D445" s="70"/>
      <c r="E445" s="97"/>
      <c r="F445" s="97"/>
      <c r="G445" s="95">
        <f>$G$444+$E$445-$F$445</f>
        <v>0</v>
      </c>
      <c r="H445" s="70"/>
      <c r="I445" s="95">
        <f>IF(Table33[[#This Row],[Category]]="Fall Product",Table33[[#This Row],[Account Deposit Amount]]-Table33[[#This Row],[Account Withdrawl Amount]], )</f>
        <v>0</v>
      </c>
      <c r="J445" s="95">
        <f>IF(Table33[[#This Row],[Category]]="Cookies",Table33[[#This Row],[Account Deposit Amount]]-Table33[[#This Row],[Account Withdrawl Amount]], )</f>
        <v>0</v>
      </c>
      <c r="K445" s="95">
        <f>IF(Table33[[#This Row],[Category]]="Additional Money Earning Activities",Table33[[#This Row],[Account Deposit Amount]]-Table33[[#This Row],[Account Withdrawl Amount]], )</f>
        <v>0</v>
      </c>
      <c r="L445" s="95">
        <f>IF(Table33[[#This Row],[Category]]="Sponsorships",Table33[[#This Row],[Account Deposit Amount]]-Table33[[#This Row],[Account Withdrawl Amount]], )</f>
        <v>0</v>
      </c>
      <c r="M445" s="95">
        <f>IF(Table33[[#This Row],[Category]]="Troop Dues",Table33[[#This Row],[Account Deposit Amount]]-Table33[[#This Row],[Account Withdrawl Amount]], )</f>
        <v>0</v>
      </c>
      <c r="N445" s="95">
        <f>IF(Table33[[#This Row],[Category]]="Other Income",Table33[[#This Row],[Account Deposit Amount]]-Table33[[#This Row],[Account Withdrawl Amount]], )</f>
        <v>0</v>
      </c>
      <c r="O445" s="95">
        <f>IF(Table33[[#This Row],[Category]]="Registration",Table33[[#This Row],[Account Deposit Amount]]-Table33[[#This Row],[Account Withdrawl Amount]], )</f>
        <v>0</v>
      </c>
      <c r="P445" s="95">
        <f>IF(Table33[[#This Row],[Category]]="Insignia",Table33[[#This Row],[Account Deposit Amount]]-Table33[[#This Row],[Account Withdrawl Amount]], )</f>
        <v>0</v>
      </c>
      <c r="Q445" s="95">
        <f>IF(Table33[[#This Row],[Category]]="Activities/Program",Table33[[#This Row],[Account Deposit Amount]]-Table33[[#This Row],[Account Withdrawl Amount]], )</f>
        <v>0</v>
      </c>
      <c r="R445" s="95">
        <f>IF(Table33[[#This Row],[Category]]="Travel",Table33[[#This Row],[Account Deposit Amount]]-Table33[[#This Row],[Account Withdrawl Amount]], )</f>
        <v>0</v>
      </c>
      <c r="S445" s="95">
        <f>IF(Table33[[#This Row],[Category]]="Parties Food &amp; Beverages",Table33[[#This Row],[Account Deposit Amount]]-Table33[[#This Row],[Account Withdrawl Amount]], )</f>
        <v>0</v>
      </c>
      <c r="T445" s="95">
        <f>IF(Table33[[#This Row],[Category]]="Service Projects Donation",Table33[[#This Row],[Account Deposit Amount]]-Table33[[#This Row],[Account Withdrawl Amount]], )</f>
        <v>0</v>
      </c>
      <c r="U445" s="95">
        <f>IF(Table33[[#This Row],[Category]]="Cookie Debt",Table33[[#This Row],[Account Deposit Amount]]-Table33[[#This Row],[Account Withdrawl Amount]], )</f>
        <v>0</v>
      </c>
      <c r="V445" s="95">
        <f>IF(Table33[[#This Row],[Category]]="Other Expense",Table33[[#This Row],[Account Deposit Amount]]-Table33[[#This Row],[Account Withdrawl Amount]], )</f>
        <v>0</v>
      </c>
    </row>
    <row r="446" spans="1:22">
      <c r="A446" s="70"/>
      <c r="B446" s="96"/>
      <c r="C446" s="70"/>
      <c r="D446" s="70"/>
      <c r="E446" s="97"/>
      <c r="F446" s="97"/>
      <c r="G446" s="95">
        <f>$G$445+$E$446-$F$446</f>
        <v>0</v>
      </c>
      <c r="H446" s="70"/>
      <c r="I446" s="95">
        <f>IF(Table33[[#This Row],[Category]]="Fall Product",Table33[[#This Row],[Account Deposit Amount]]-Table33[[#This Row],[Account Withdrawl Amount]], )</f>
        <v>0</v>
      </c>
      <c r="J446" s="95">
        <f>IF(Table33[[#This Row],[Category]]="Cookies",Table33[[#This Row],[Account Deposit Amount]]-Table33[[#This Row],[Account Withdrawl Amount]], )</f>
        <v>0</v>
      </c>
      <c r="K446" s="95">
        <f>IF(Table33[[#This Row],[Category]]="Additional Money Earning Activities",Table33[[#This Row],[Account Deposit Amount]]-Table33[[#This Row],[Account Withdrawl Amount]], )</f>
        <v>0</v>
      </c>
      <c r="L446" s="95">
        <f>IF(Table33[[#This Row],[Category]]="Sponsorships",Table33[[#This Row],[Account Deposit Amount]]-Table33[[#This Row],[Account Withdrawl Amount]], )</f>
        <v>0</v>
      </c>
      <c r="M446" s="95">
        <f>IF(Table33[[#This Row],[Category]]="Troop Dues",Table33[[#This Row],[Account Deposit Amount]]-Table33[[#This Row],[Account Withdrawl Amount]], )</f>
        <v>0</v>
      </c>
      <c r="N446" s="95">
        <f>IF(Table33[[#This Row],[Category]]="Other Income",Table33[[#This Row],[Account Deposit Amount]]-Table33[[#This Row],[Account Withdrawl Amount]], )</f>
        <v>0</v>
      </c>
      <c r="O446" s="95">
        <f>IF(Table33[[#This Row],[Category]]="Registration",Table33[[#This Row],[Account Deposit Amount]]-Table33[[#This Row],[Account Withdrawl Amount]], )</f>
        <v>0</v>
      </c>
      <c r="P446" s="95">
        <f>IF(Table33[[#This Row],[Category]]="Insignia",Table33[[#This Row],[Account Deposit Amount]]-Table33[[#This Row],[Account Withdrawl Amount]], )</f>
        <v>0</v>
      </c>
      <c r="Q446" s="95">
        <f>IF(Table33[[#This Row],[Category]]="Activities/Program",Table33[[#This Row],[Account Deposit Amount]]-Table33[[#This Row],[Account Withdrawl Amount]], )</f>
        <v>0</v>
      </c>
      <c r="R446" s="95">
        <f>IF(Table33[[#This Row],[Category]]="Travel",Table33[[#This Row],[Account Deposit Amount]]-Table33[[#This Row],[Account Withdrawl Amount]], )</f>
        <v>0</v>
      </c>
      <c r="S446" s="95">
        <f>IF(Table33[[#This Row],[Category]]="Parties Food &amp; Beverages",Table33[[#This Row],[Account Deposit Amount]]-Table33[[#This Row],[Account Withdrawl Amount]], )</f>
        <v>0</v>
      </c>
      <c r="T446" s="95">
        <f>IF(Table33[[#This Row],[Category]]="Service Projects Donation",Table33[[#This Row],[Account Deposit Amount]]-Table33[[#This Row],[Account Withdrawl Amount]], )</f>
        <v>0</v>
      </c>
      <c r="U446" s="95">
        <f>IF(Table33[[#This Row],[Category]]="Cookie Debt",Table33[[#This Row],[Account Deposit Amount]]-Table33[[#This Row],[Account Withdrawl Amount]], )</f>
        <v>0</v>
      </c>
      <c r="V446" s="95">
        <f>IF(Table33[[#This Row],[Category]]="Other Expense",Table33[[#This Row],[Account Deposit Amount]]-Table33[[#This Row],[Account Withdrawl Amount]], )</f>
        <v>0</v>
      </c>
    </row>
    <row r="447" spans="1:22">
      <c r="A447" s="70"/>
      <c r="B447" s="96"/>
      <c r="C447" s="70"/>
      <c r="D447" s="70"/>
      <c r="E447" s="97"/>
      <c r="F447" s="97"/>
      <c r="G447" s="95">
        <f>$G$446+$E$447-$F$447</f>
        <v>0</v>
      </c>
      <c r="H447" s="70"/>
      <c r="I447" s="95">
        <f>IF(Table33[[#This Row],[Category]]="Fall Product",Table33[[#This Row],[Account Deposit Amount]]-Table33[[#This Row],[Account Withdrawl Amount]], )</f>
        <v>0</v>
      </c>
      <c r="J447" s="95">
        <f>IF(Table33[[#This Row],[Category]]="Cookies",Table33[[#This Row],[Account Deposit Amount]]-Table33[[#This Row],[Account Withdrawl Amount]], )</f>
        <v>0</v>
      </c>
      <c r="K447" s="95">
        <f>IF(Table33[[#This Row],[Category]]="Additional Money Earning Activities",Table33[[#This Row],[Account Deposit Amount]]-Table33[[#This Row],[Account Withdrawl Amount]], )</f>
        <v>0</v>
      </c>
      <c r="L447" s="95">
        <f>IF(Table33[[#This Row],[Category]]="Sponsorships",Table33[[#This Row],[Account Deposit Amount]]-Table33[[#This Row],[Account Withdrawl Amount]], )</f>
        <v>0</v>
      </c>
      <c r="M447" s="95">
        <f>IF(Table33[[#This Row],[Category]]="Troop Dues",Table33[[#This Row],[Account Deposit Amount]]-Table33[[#This Row],[Account Withdrawl Amount]], )</f>
        <v>0</v>
      </c>
      <c r="N447" s="95">
        <f>IF(Table33[[#This Row],[Category]]="Other Income",Table33[[#This Row],[Account Deposit Amount]]-Table33[[#This Row],[Account Withdrawl Amount]], )</f>
        <v>0</v>
      </c>
      <c r="O447" s="95">
        <f>IF(Table33[[#This Row],[Category]]="Registration",Table33[[#This Row],[Account Deposit Amount]]-Table33[[#This Row],[Account Withdrawl Amount]], )</f>
        <v>0</v>
      </c>
      <c r="P447" s="95">
        <f>IF(Table33[[#This Row],[Category]]="Insignia",Table33[[#This Row],[Account Deposit Amount]]-Table33[[#This Row],[Account Withdrawl Amount]], )</f>
        <v>0</v>
      </c>
      <c r="Q447" s="95">
        <f>IF(Table33[[#This Row],[Category]]="Activities/Program",Table33[[#This Row],[Account Deposit Amount]]-Table33[[#This Row],[Account Withdrawl Amount]], )</f>
        <v>0</v>
      </c>
      <c r="R447" s="95">
        <f>IF(Table33[[#This Row],[Category]]="Travel",Table33[[#This Row],[Account Deposit Amount]]-Table33[[#This Row],[Account Withdrawl Amount]], )</f>
        <v>0</v>
      </c>
      <c r="S447" s="95">
        <f>IF(Table33[[#This Row],[Category]]="Parties Food &amp; Beverages",Table33[[#This Row],[Account Deposit Amount]]-Table33[[#This Row],[Account Withdrawl Amount]], )</f>
        <v>0</v>
      </c>
      <c r="T447" s="95">
        <f>IF(Table33[[#This Row],[Category]]="Service Projects Donation",Table33[[#This Row],[Account Deposit Amount]]-Table33[[#This Row],[Account Withdrawl Amount]], )</f>
        <v>0</v>
      </c>
      <c r="U447" s="95">
        <f>IF(Table33[[#This Row],[Category]]="Cookie Debt",Table33[[#This Row],[Account Deposit Amount]]-Table33[[#This Row],[Account Withdrawl Amount]], )</f>
        <v>0</v>
      </c>
      <c r="V447" s="95">
        <f>IF(Table33[[#This Row],[Category]]="Other Expense",Table33[[#This Row],[Account Deposit Amount]]-Table33[[#This Row],[Account Withdrawl Amount]], )</f>
        <v>0</v>
      </c>
    </row>
    <row r="448" spans="1:22">
      <c r="A448" s="70"/>
      <c r="B448" s="96"/>
      <c r="C448" s="70"/>
      <c r="D448" s="70"/>
      <c r="E448" s="97"/>
      <c r="F448" s="97"/>
      <c r="G448" s="95">
        <f>$G$447+$E$448-$F$448</f>
        <v>0</v>
      </c>
      <c r="H448" s="70"/>
      <c r="I448" s="95">
        <f>IF(Table33[[#This Row],[Category]]="Fall Product",Table33[[#This Row],[Account Deposit Amount]]-Table33[[#This Row],[Account Withdrawl Amount]], )</f>
        <v>0</v>
      </c>
      <c r="J448" s="95">
        <f>IF(Table33[[#This Row],[Category]]="Cookies",Table33[[#This Row],[Account Deposit Amount]]-Table33[[#This Row],[Account Withdrawl Amount]], )</f>
        <v>0</v>
      </c>
      <c r="K448" s="95">
        <f>IF(Table33[[#This Row],[Category]]="Additional Money Earning Activities",Table33[[#This Row],[Account Deposit Amount]]-Table33[[#This Row],[Account Withdrawl Amount]], )</f>
        <v>0</v>
      </c>
      <c r="L448" s="95">
        <f>IF(Table33[[#This Row],[Category]]="Sponsorships",Table33[[#This Row],[Account Deposit Amount]]-Table33[[#This Row],[Account Withdrawl Amount]], )</f>
        <v>0</v>
      </c>
      <c r="M448" s="95">
        <f>IF(Table33[[#This Row],[Category]]="Troop Dues",Table33[[#This Row],[Account Deposit Amount]]-Table33[[#This Row],[Account Withdrawl Amount]], )</f>
        <v>0</v>
      </c>
      <c r="N448" s="95">
        <f>IF(Table33[[#This Row],[Category]]="Other Income",Table33[[#This Row],[Account Deposit Amount]]-Table33[[#This Row],[Account Withdrawl Amount]], )</f>
        <v>0</v>
      </c>
      <c r="O448" s="95">
        <f>IF(Table33[[#This Row],[Category]]="Registration",Table33[[#This Row],[Account Deposit Amount]]-Table33[[#This Row],[Account Withdrawl Amount]], )</f>
        <v>0</v>
      </c>
      <c r="P448" s="95">
        <f>IF(Table33[[#This Row],[Category]]="Insignia",Table33[[#This Row],[Account Deposit Amount]]-Table33[[#This Row],[Account Withdrawl Amount]], )</f>
        <v>0</v>
      </c>
      <c r="Q448" s="95">
        <f>IF(Table33[[#This Row],[Category]]="Activities/Program",Table33[[#This Row],[Account Deposit Amount]]-Table33[[#This Row],[Account Withdrawl Amount]], )</f>
        <v>0</v>
      </c>
      <c r="R448" s="95">
        <f>IF(Table33[[#This Row],[Category]]="Travel",Table33[[#This Row],[Account Deposit Amount]]-Table33[[#This Row],[Account Withdrawl Amount]], )</f>
        <v>0</v>
      </c>
      <c r="S448" s="95">
        <f>IF(Table33[[#This Row],[Category]]="Parties Food &amp; Beverages",Table33[[#This Row],[Account Deposit Amount]]-Table33[[#This Row],[Account Withdrawl Amount]], )</f>
        <v>0</v>
      </c>
      <c r="T448" s="95">
        <f>IF(Table33[[#This Row],[Category]]="Service Projects Donation",Table33[[#This Row],[Account Deposit Amount]]-Table33[[#This Row],[Account Withdrawl Amount]], )</f>
        <v>0</v>
      </c>
      <c r="U448" s="95">
        <f>IF(Table33[[#This Row],[Category]]="Cookie Debt",Table33[[#This Row],[Account Deposit Amount]]-Table33[[#This Row],[Account Withdrawl Amount]], )</f>
        <v>0</v>
      </c>
      <c r="V448" s="95">
        <f>IF(Table33[[#This Row],[Category]]="Other Expense",Table33[[#This Row],[Account Deposit Amount]]-Table33[[#This Row],[Account Withdrawl Amount]], )</f>
        <v>0</v>
      </c>
    </row>
    <row r="449" spans="1:22">
      <c r="A449" s="70"/>
      <c r="B449" s="96"/>
      <c r="C449" s="70"/>
      <c r="D449" s="70"/>
      <c r="E449" s="97"/>
      <c r="F449" s="97"/>
      <c r="G449" s="95">
        <f>$G$448+$E$449-$F$449</f>
        <v>0</v>
      </c>
      <c r="H449" s="70"/>
      <c r="I449" s="95">
        <f>IF(Table33[[#This Row],[Category]]="Fall Product",Table33[[#This Row],[Account Deposit Amount]]-Table33[[#This Row],[Account Withdrawl Amount]], )</f>
        <v>0</v>
      </c>
      <c r="J449" s="95">
        <f>IF(Table33[[#This Row],[Category]]="Cookies",Table33[[#This Row],[Account Deposit Amount]]-Table33[[#This Row],[Account Withdrawl Amount]], )</f>
        <v>0</v>
      </c>
      <c r="K449" s="95">
        <f>IF(Table33[[#This Row],[Category]]="Additional Money Earning Activities",Table33[[#This Row],[Account Deposit Amount]]-Table33[[#This Row],[Account Withdrawl Amount]], )</f>
        <v>0</v>
      </c>
      <c r="L449" s="95">
        <f>IF(Table33[[#This Row],[Category]]="Sponsorships",Table33[[#This Row],[Account Deposit Amount]]-Table33[[#This Row],[Account Withdrawl Amount]], )</f>
        <v>0</v>
      </c>
      <c r="M449" s="95">
        <f>IF(Table33[[#This Row],[Category]]="Troop Dues",Table33[[#This Row],[Account Deposit Amount]]-Table33[[#This Row],[Account Withdrawl Amount]], )</f>
        <v>0</v>
      </c>
      <c r="N449" s="95">
        <f>IF(Table33[[#This Row],[Category]]="Other Income",Table33[[#This Row],[Account Deposit Amount]]-Table33[[#This Row],[Account Withdrawl Amount]], )</f>
        <v>0</v>
      </c>
      <c r="O449" s="95">
        <f>IF(Table33[[#This Row],[Category]]="Registration",Table33[[#This Row],[Account Deposit Amount]]-Table33[[#This Row],[Account Withdrawl Amount]], )</f>
        <v>0</v>
      </c>
      <c r="P449" s="95">
        <f>IF(Table33[[#This Row],[Category]]="Insignia",Table33[[#This Row],[Account Deposit Amount]]-Table33[[#This Row],[Account Withdrawl Amount]], )</f>
        <v>0</v>
      </c>
      <c r="Q449" s="95">
        <f>IF(Table33[[#This Row],[Category]]="Activities/Program",Table33[[#This Row],[Account Deposit Amount]]-Table33[[#This Row],[Account Withdrawl Amount]], )</f>
        <v>0</v>
      </c>
      <c r="R449" s="95">
        <f>IF(Table33[[#This Row],[Category]]="Travel",Table33[[#This Row],[Account Deposit Amount]]-Table33[[#This Row],[Account Withdrawl Amount]], )</f>
        <v>0</v>
      </c>
      <c r="S449" s="95">
        <f>IF(Table33[[#This Row],[Category]]="Parties Food &amp; Beverages",Table33[[#This Row],[Account Deposit Amount]]-Table33[[#This Row],[Account Withdrawl Amount]], )</f>
        <v>0</v>
      </c>
      <c r="T449" s="95">
        <f>IF(Table33[[#This Row],[Category]]="Service Projects Donation",Table33[[#This Row],[Account Deposit Amount]]-Table33[[#This Row],[Account Withdrawl Amount]], )</f>
        <v>0</v>
      </c>
      <c r="U449" s="95">
        <f>IF(Table33[[#This Row],[Category]]="Cookie Debt",Table33[[#This Row],[Account Deposit Amount]]-Table33[[#This Row],[Account Withdrawl Amount]], )</f>
        <v>0</v>
      </c>
      <c r="V449" s="95">
        <f>IF(Table33[[#This Row],[Category]]="Other Expense",Table33[[#This Row],[Account Deposit Amount]]-Table33[[#This Row],[Account Withdrawl Amount]], )</f>
        <v>0</v>
      </c>
    </row>
    <row r="450" spans="1:22">
      <c r="A450" s="70"/>
      <c r="B450" s="96"/>
      <c r="C450" s="70"/>
      <c r="D450" s="70"/>
      <c r="E450" s="97"/>
      <c r="F450" s="97"/>
      <c r="G450" s="95">
        <f>$G$449+$E$450-$F$450</f>
        <v>0</v>
      </c>
      <c r="H450" s="70"/>
      <c r="I450" s="95">
        <f>IF(Table33[[#This Row],[Category]]="Fall Product",Table33[[#This Row],[Account Deposit Amount]]-Table33[[#This Row],[Account Withdrawl Amount]], )</f>
        <v>0</v>
      </c>
      <c r="J450" s="95">
        <f>IF(Table33[[#This Row],[Category]]="Cookies",Table33[[#This Row],[Account Deposit Amount]]-Table33[[#This Row],[Account Withdrawl Amount]], )</f>
        <v>0</v>
      </c>
      <c r="K450" s="95">
        <f>IF(Table33[[#This Row],[Category]]="Additional Money Earning Activities",Table33[[#This Row],[Account Deposit Amount]]-Table33[[#This Row],[Account Withdrawl Amount]], )</f>
        <v>0</v>
      </c>
      <c r="L450" s="95">
        <f>IF(Table33[[#This Row],[Category]]="Sponsorships",Table33[[#This Row],[Account Deposit Amount]]-Table33[[#This Row],[Account Withdrawl Amount]], )</f>
        <v>0</v>
      </c>
      <c r="M450" s="95">
        <f>IF(Table33[[#This Row],[Category]]="Troop Dues",Table33[[#This Row],[Account Deposit Amount]]-Table33[[#This Row],[Account Withdrawl Amount]], )</f>
        <v>0</v>
      </c>
      <c r="N450" s="95">
        <f>IF(Table33[[#This Row],[Category]]="Other Income",Table33[[#This Row],[Account Deposit Amount]]-Table33[[#This Row],[Account Withdrawl Amount]], )</f>
        <v>0</v>
      </c>
      <c r="O450" s="95">
        <f>IF(Table33[[#This Row],[Category]]="Registration",Table33[[#This Row],[Account Deposit Amount]]-Table33[[#This Row],[Account Withdrawl Amount]], )</f>
        <v>0</v>
      </c>
      <c r="P450" s="95">
        <f>IF(Table33[[#This Row],[Category]]="Insignia",Table33[[#This Row],[Account Deposit Amount]]-Table33[[#This Row],[Account Withdrawl Amount]], )</f>
        <v>0</v>
      </c>
      <c r="Q450" s="95">
        <f>IF(Table33[[#This Row],[Category]]="Activities/Program",Table33[[#This Row],[Account Deposit Amount]]-Table33[[#This Row],[Account Withdrawl Amount]], )</f>
        <v>0</v>
      </c>
      <c r="R450" s="95">
        <f>IF(Table33[[#This Row],[Category]]="Travel",Table33[[#This Row],[Account Deposit Amount]]-Table33[[#This Row],[Account Withdrawl Amount]], )</f>
        <v>0</v>
      </c>
      <c r="S450" s="95">
        <f>IF(Table33[[#This Row],[Category]]="Parties Food &amp; Beverages",Table33[[#This Row],[Account Deposit Amount]]-Table33[[#This Row],[Account Withdrawl Amount]], )</f>
        <v>0</v>
      </c>
      <c r="T450" s="95">
        <f>IF(Table33[[#This Row],[Category]]="Service Projects Donation",Table33[[#This Row],[Account Deposit Amount]]-Table33[[#This Row],[Account Withdrawl Amount]], )</f>
        <v>0</v>
      </c>
      <c r="U450" s="95">
        <f>IF(Table33[[#This Row],[Category]]="Cookie Debt",Table33[[#This Row],[Account Deposit Amount]]-Table33[[#This Row],[Account Withdrawl Amount]], )</f>
        <v>0</v>
      </c>
      <c r="V450" s="95">
        <f>IF(Table33[[#This Row],[Category]]="Other Expense",Table33[[#This Row],[Account Deposit Amount]]-Table33[[#This Row],[Account Withdrawl Amount]], )</f>
        <v>0</v>
      </c>
    </row>
    <row r="451" spans="1:22">
      <c r="A451" s="70"/>
      <c r="B451" s="96"/>
      <c r="C451" s="70"/>
      <c r="D451" s="70"/>
      <c r="E451" s="97"/>
      <c r="F451" s="97"/>
      <c r="G451" s="95">
        <f>$G$450+$E$451-$F$451</f>
        <v>0</v>
      </c>
      <c r="H451" s="70"/>
      <c r="I451" s="95">
        <f>IF(Table33[[#This Row],[Category]]="Fall Product",Table33[[#This Row],[Account Deposit Amount]]-Table33[[#This Row],[Account Withdrawl Amount]], )</f>
        <v>0</v>
      </c>
      <c r="J451" s="95">
        <f>IF(Table33[[#This Row],[Category]]="Cookies",Table33[[#This Row],[Account Deposit Amount]]-Table33[[#This Row],[Account Withdrawl Amount]], )</f>
        <v>0</v>
      </c>
      <c r="K451" s="95">
        <f>IF(Table33[[#This Row],[Category]]="Additional Money Earning Activities",Table33[[#This Row],[Account Deposit Amount]]-Table33[[#This Row],[Account Withdrawl Amount]], )</f>
        <v>0</v>
      </c>
      <c r="L451" s="95">
        <f>IF(Table33[[#This Row],[Category]]="Sponsorships",Table33[[#This Row],[Account Deposit Amount]]-Table33[[#This Row],[Account Withdrawl Amount]], )</f>
        <v>0</v>
      </c>
      <c r="M451" s="95">
        <f>IF(Table33[[#This Row],[Category]]="Troop Dues",Table33[[#This Row],[Account Deposit Amount]]-Table33[[#This Row],[Account Withdrawl Amount]], )</f>
        <v>0</v>
      </c>
      <c r="N451" s="95">
        <f>IF(Table33[[#This Row],[Category]]="Other Income",Table33[[#This Row],[Account Deposit Amount]]-Table33[[#This Row],[Account Withdrawl Amount]], )</f>
        <v>0</v>
      </c>
      <c r="O451" s="95">
        <f>IF(Table33[[#This Row],[Category]]="Registration",Table33[[#This Row],[Account Deposit Amount]]-Table33[[#This Row],[Account Withdrawl Amount]], )</f>
        <v>0</v>
      </c>
      <c r="P451" s="95">
        <f>IF(Table33[[#This Row],[Category]]="Insignia",Table33[[#This Row],[Account Deposit Amount]]-Table33[[#This Row],[Account Withdrawl Amount]], )</f>
        <v>0</v>
      </c>
      <c r="Q451" s="95">
        <f>IF(Table33[[#This Row],[Category]]="Activities/Program",Table33[[#This Row],[Account Deposit Amount]]-Table33[[#This Row],[Account Withdrawl Amount]], )</f>
        <v>0</v>
      </c>
      <c r="R451" s="95">
        <f>IF(Table33[[#This Row],[Category]]="Travel",Table33[[#This Row],[Account Deposit Amount]]-Table33[[#This Row],[Account Withdrawl Amount]], )</f>
        <v>0</v>
      </c>
      <c r="S451" s="95">
        <f>IF(Table33[[#This Row],[Category]]="Parties Food &amp; Beverages",Table33[[#This Row],[Account Deposit Amount]]-Table33[[#This Row],[Account Withdrawl Amount]], )</f>
        <v>0</v>
      </c>
      <c r="T451" s="95">
        <f>IF(Table33[[#This Row],[Category]]="Service Projects Donation",Table33[[#This Row],[Account Deposit Amount]]-Table33[[#This Row],[Account Withdrawl Amount]], )</f>
        <v>0</v>
      </c>
      <c r="U451" s="95">
        <f>IF(Table33[[#This Row],[Category]]="Cookie Debt",Table33[[#This Row],[Account Deposit Amount]]-Table33[[#This Row],[Account Withdrawl Amount]], )</f>
        <v>0</v>
      </c>
      <c r="V451" s="95">
        <f>IF(Table33[[#This Row],[Category]]="Other Expense",Table33[[#This Row],[Account Deposit Amount]]-Table33[[#This Row],[Account Withdrawl Amount]], )</f>
        <v>0</v>
      </c>
    </row>
    <row r="452" spans="1:22">
      <c r="A452" s="70"/>
      <c r="B452" s="96"/>
      <c r="C452" s="70"/>
      <c r="D452" s="70"/>
      <c r="E452" s="97"/>
      <c r="F452" s="97"/>
      <c r="G452" s="95">
        <f>$G$451+$E$452-$F$452</f>
        <v>0</v>
      </c>
      <c r="H452" s="70"/>
      <c r="I452" s="95">
        <f>IF(Table33[[#This Row],[Category]]="Fall Product",Table33[[#This Row],[Account Deposit Amount]]-Table33[[#This Row],[Account Withdrawl Amount]], )</f>
        <v>0</v>
      </c>
      <c r="J452" s="95">
        <f>IF(Table33[[#This Row],[Category]]="Cookies",Table33[[#This Row],[Account Deposit Amount]]-Table33[[#This Row],[Account Withdrawl Amount]], )</f>
        <v>0</v>
      </c>
      <c r="K452" s="95">
        <f>IF(Table33[[#This Row],[Category]]="Additional Money Earning Activities",Table33[[#This Row],[Account Deposit Amount]]-Table33[[#This Row],[Account Withdrawl Amount]], )</f>
        <v>0</v>
      </c>
      <c r="L452" s="95">
        <f>IF(Table33[[#This Row],[Category]]="Sponsorships",Table33[[#This Row],[Account Deposit Amount]]-Table33[[#This Row],[Account Withdrawl Amount]], )</f>
        <v>0</v>
      </c>
      <c r="M452" s="95">
        <f>IF(Table33[[#This Row],[Category]]="Troop Dues",Table33[[#This Row],[Account Deposit Amount]]-Table33[[#This Row],[Account Withdrawl Amount]], )</f>
        <v>0</v>
      </c>
      <c r="N452" s="95">
        <f>IF(Table33[[#This Row],[Category]]="Other Income",Table33[[#This Row],[Account Deposit Amount]]-Table33[[#This Row],[Account Withdrawl Amount]], )</f>
        <v>0</v>
      </c>
      <c r="O452" s="95">
        <f>IF(Table33[[#This Row],[Category]]="Registration",Table33[[#This Row],[Account Deposit Amount]]-Table33[[#This Row],[Account Withdrawl Amount]], )</f>
        <v>0</v>
      </c>
      <c r="P452" s="95">
        <f>IF(Table33[[#This Row],[Category]]="Insignia",Table33[[#This Row],[Account Deposit Amount]]-Table33[[#This Row],[Account Withdrawl Amount]], )</f>
        <v>0</v>
      </c>
      <c r="Q452" s="95">
        <f>IF(Table33[[#This Row],[Category]]="Activities/Program",Table33[[#This Row],[Account Deposit Amount]]-Table33[[#This Row],[Account Withdrawl Amount]], )</f>
        <v>0</v>
      </c>
      <c r="R452" s="95">
        <f>IF(Table33[[#This Row],[Category]]="Travel",Table33[[#This Row],[Account Deposit Amount]]-Table33[[#This Row],[Account Withdrawl Amount]], )</f>
        <v>0</v>
      </c>
      <c r="S452" s="95">
        <f>IF(Table33[[#This Row],[Category]]="Parties Food &amp; Beverages",Table33[[#This Row],[Account Deposit Amount]]-Table33[[#This Row],[Account Withdrawl Amount]], )</f>
        <v>0</v>
      </c>
      <c r="T452" s="95">
        <f>IF(Table33[[#This Row],[Category]]="Service Projects Donation",Table33[[#This Row],[Account Deposit Amount]]-Table33[[#This Row],[Account Withdrawl Amount]], )</f>
        <v>0</v>
      </c>
      <c r="U452" s="95">
        <f>IF(Table33[[#This Row],[Category]]="Cookie Debt",Table33[[#This Row],[Account Deposit Amount]]-Table33[[#This Row],[Account Withdrawl Amount]], )</f>
        <v>0</v>
      </c>
      <c r="V452" s="95">
        <f>IF(Table33[[#This Row],[Category]]="Other Expense",Table33[[#This Row],[Account Deposit Amount]]-Table33[[#This Row],[Account Withdrawl Amount]], )</f>
        <v>0</v>
      </c>
    </row>
    <row r="453" spans="1:22">
      <c r="A453" s="70"/>
      <c r="B453" s="96"/>
      <c r="C453" s="70"/>
      <c r="D453" s="70"/>
      <c r="E453" s="97"/>
      <c r="F453" s="97"/>
      <c r="G453" s="95">
        <f>$G$452+$E$453-$F$453</f>
        <v>0</v>
      </c>
      <c r="H453" s="70"/>
      <c r="I453" s="95">
        <f>IF(Table33[[#This Row],[Category]]="Fall Product",Table33[[#This Row],[Account Deposit Amount]]-Table33[[#This Row],[Account Withdrawl Amount]], )</f>
        <v>0</v>
      </c>
      <c r="J453" s="95">
        <f>IF(Table33[[#This Row],[Category]]="Cookies",Table33[[#This Row],[Account Deposit Amount]]-Table33[[#This Row],[Account Withdrawl Amount]], )</f>
        <v>0</v>
      </c>
      <c r="K453" s="95">
        <f>IF(Table33[[#This Row],[Category]]="Additional Money Earning Activities",Table33[[#This Row],[Account Deposit Amount]]-Table33[[#This Row],[Account Withdrawl Amount]], )</f>
        <v>0</v>
      </c>
      <c r="L453" s="95">
        <f>IF(Table33[[#This Row],[Category]]="Sponsorships",Table33[[#This Row],[Account Deposit Amount]]-Table33[[#This Row],[Account Withdrawl Amount]], )</f>
        <v>0</v>
      </c>
      <c r="M453" s="95">
        <f>IF(Table33[[#This Row],[Category]]="Troop Dues",Table33[[#This Row],[Account Deposit Amount]]-Table33[[#This Row],[Account Withdrawl Amount]], )</f>
        <v>0</v>
      </c>
      <c r="N453" s="95">
        <f>IF(Table33[[#This Row],[Category]]="Other Income",Table33[[#This Row],[Account Deposit Amount]]-Table33[[#This Row],[Account Withdrawl Amount]], )</f>
        <v>0</v>
      </c>
      <c r="O453" s="95">
        <f>IF(Table33[[#This Row],[Category]]="Registration",Table33[[#This Row],[Account Deposit Amount]]-Table33[[#This Row],[Account Withdrawl Amount]], )</f>
        <v>0</v>
      </c>
      <c r="P453" s="95">
        <f>IF(Table33[[#This Row],[Category]]="Insignia",Table33[[#This Row],[Account Deposit Amount]]-Table33[[#This Row],[Account Withdrawl Amount]], )</f>
        <v>0</v>
      </c>
      <c r="Q453" s="95">
        <f>IF(Table33[[#This Row],[Category]]="Activities/Program",Table33[[#This Row],[Account Deposit Amount]]-Table33[[#This Row],[Account Withdrawl Amount]], )</f>
        <v>0</v>
      </c>
      <c r="R453" s="95">
        <f>IF(Table33[[#This Row],[Category]]="Travel",Table33[[#This Row],[Account Deposit Amount]]-Table33[[#This Row],[Account Withdrawl Amount]], )</f>
        <v>0</v>
      </c>
      <c r="S453" s="95">
        <f>IF(Table33[[#This Row],[Category]]="Parties Food &amp; Beverages",Table33[[#This Row],[Account Deposit Amount]]-Table33[[#This Row],[Account Withdrawl Amount]], )</f>
        <v>0</v>
      </c>
      <c r="T453" s="95">
        <f>IF(Table33[[#This Row],[Category]]="Service Projects Donation",Table33[[#This Row],[Account Deposit Amount]]-Table33[[#This Row],[Account Withdrawl Amount]], )</f>
        <v>0</v>
      </c>
      <c r="U453" s="95">
        <f>IF(Table33[[#This Row],[Category]]="Cookie Debt",Table33[[#This Row],[Account Deposit Amount]]-Table33[[#This Row],[Account Withdrawl Amount]], )</f>
        <v>0</v>
      </c>
      <c r="V453" s="95">
        <f>IF(Table33[[#This Row],[Category]]="Other Expense",Table33[[#This Row],[Account Deposit Amount]]-Table33[[#This Row],[Account Withdrawl Amount]], )</f>
        <v>0</v>
      </c>
    </row>
    <row r="454" spans="1:22">
      <c r="A454" s="70"/>
      <c r="B454" s="96"/>
      <c r="C454" s="70"/>
      <c r="D454" s="70"/>
      <c r="E454" s="97"/>
      <c r="F454" s="97"/>
      <c r="G454" s="95">
        <f>$G$453+$E$454-$F$454</f>
        <v>0</v>
      </c>
      <c r="H454" s="70"/>
      <c r="I454" s="95">
        <f>IF(Table33[[#This Row],[Category]]="Fall Product",Table33[[#This Row],[Account Deposit Amount]]-Table33[[#This Row],[Account Withdrawl Amount]], )</f>
        <v>0</v>
      </c>
      <c r="J454" s="95">
        <f>IF(Table33[[#This Row],[Category]]="Cookies",Table33[[#This Row],[Account Deposit Amount]]-Table33[[#This Row],[Account Withdrawl Amount]], )</f>
        <v>0</v>
      </c>
      <c r="K454" s="95">
        <f>IF(Table33[[#This Row],[Category]]="Additional Money Earning Activities",Table33[[#This Row],[Account Deposit Amount]]-Table33[[#This Row],[Account Withdrawl Amount]], )</f>
        <v>0</v>
      </c>
      <c r="L454" s="95">
        <f>IF(Table33[[#This Row],[Category]]="Sponsorships",Table33[[#This Row],[Account Deposit Amount]]-Table33[[#This Row],[Account Withdrawl Amount]], )</f>
        <v>0</v>
      </c>
      <c r="M454" s="95">
        <f>IF(Table33[[#This Row],[Category]]="Troop Dues",Table33[[#This Row],[Account Deposit Amount]]-Table33[[#This Row],[Account Withdrawl Amount]], )</f>
        <v>0</v>
      </c>
      <c r="N454" s="95">
        <f>IF(Table33[[#This Row],[Category]]="Other Income",Table33[[#This Row],[Account Deposit Amount]]-Table33[[#This Row],[Account Withdrawl Amount]], )</f>
        <v>0</v>
      </c>
      <c r="O454" s="95">
        <f>IF(Table33[[#This Row],[Category]]="Registration",Table33[[#This Row],[Account Deposit Amount]]-Table33[[#This Row],[Account Withdrawl Amount]], )</f>
        <v>0</v>
      </c>
      <c r="P454" s="95">
        <f>IF(Table33[[#This Row],[Category]]="Insignia",Table33[[#This Row],[Account Deposit Amount]]-Table33[[#This Row],[Account Withdrawl Amount]], )</f>
        <v>0</v>
      </c>
      <c r="Q454" s="95">
        <f>IF(Table33[[#This Row],[Category]]="Activities/Program",Table33[[#This Row],[Account Deposit Amount]]-Table33[[#This Row],[Account Withdrawl Amount]], )</f>
        <v>0</v>
      </c>
      <c r="R454" s="95">
        <f>IF(Table33[[#This Row],[Category]]="Travel",Table33[[#This Row],[Account Deposit Amount]]-Table33[[#This Row],[Account Withdrawl Amount]], )</f>
        <v>0</v>
      </c>
      <c r="S454" s="95">
        <f>IF(Table33[[#This Row],[Category]]="Parties Food &amp; Beverages",Table33[[#This Row],[Account Deposit Amount]]-Table33[[#This Row],[Account Withdrawl Amount]], )</f>
        <v>0</v>
      </c>
      <c r="T454" s="95">
        <f>IF(Table33[[#This Row],[Category]]="Service Projects Donation",Table33[[#This Row],[Account Deposit Amount]]-Table33[[#This Row],[Account Withdrawl Amount]], )</f>
        <v>0</v>
      </c>
      <c r="U454" s="95">
        <f>IF(Table33[[#This Row],[Category]]="Cookie Debt",Table33[[#This Row],[Account Deposit Amount]]-Table33[[#This Row],[Account Withdrawl Amount]], )</f>
        <v>0</v>
      </c>
      <c r="V454" s="95">
        <f>IF(Table33[[#This Row],[Category]]="Other Expense",Table33[[#This Row],[Account Deposit Amount]]-Table33[[#This Row],[Account Withdrawl Amount]], )</f>
        <v>0</v>
      </c>
    </row>
    <row r="455" spans="1:22">
      <c r="A455" s="70"/>
      <c r="B455" s="96"/>
      <c r="C455" s="70"/>
      <c r="D455" s="70"/>
      <c r="E455" s="97"/>
      <c r="F455" s="97"/>
      <c r="G455" s="95">
        <f>$G$454+$E$455-$F$455</f>
        <v>0</v>
      </c>
      <c r="H455" s="70"/>
      <c r="I455" s="95">
        <f>IF(Table33[[#This Row],[Category]]="Fall Product",Table33[[#This Row],[Account Deposit Amount]]-Table33[[#This Row],[Account Withdrawl Amount]], )</f>
        <v>0</v>
      </c>
      <c r="J455" s="95">
        <f>IF(Table33[[#This Row],[Category]]="Cookies",Table33[[#This Row],[Account Deposit Amount]]-Table33[[#This Row],[Account Withdrawl Amount]], )</f>
        <v>0</v>
      </c>
      <c r="K455" s="95">
        <f>IF(Table33[[#This Row],[Category]]="Additional Money Earning Activities",Table33[[#This Row],[Account Deposit Amount]]-Table33[[#This Row],[Account Withdrawl Amount]], )</f>
        <v>0</v>
      </c>
      <c r="L455" s="95">
        <f>IF(Table33[[#This Row],[Category]]="Sponsorships",Table33[[#This Row],[Account Deposit Amount]]-Table33[[#This Row],[Account Withdrawl Amount]], )</f>
        <v>0</v>
      </c>
      <c r="M455" s="95">
        <f>IF(Table33[[#This Row],[Category]]="Troop Dues",Table33[[#This Row],[Account Deposit Amount]]-Table33[[#This Row],[Account Withdrawl Amount]], )</f>
        <v>0</v>
      </c>
      <c r="N455" s="95">
        <f>IF(Table33[[#This Row],[Category]]="Other Income",Table33[[#This Row],[Account Deposit Amount]]-Table33[[#This Row],[Account Withdrawl Amount]], )</f>
        <v>0</v>
      </c>
      <c r="O455" s="95">
        <f>IF(Table33[[#This Row],[Category]]="Registration",Table33[[#This Row],[Account Deposit Amount]]-Table33[[#This Row],[Account Withdrawl Amount]], )</f>
        <v>0</v>
      </c>
      <c r="P455" s="95">
        <f>IF(Table33[[#This Row],[Category]]="Insignia",Table33[[#This Row],[Account Deposit Amount]]-Table33[[#This Row],[Account Withdrawl Amount]], )</f>
        <v>0</v>
      </c>
      <c r="Q455" s="95">
        <f>IF(Table33[[#This Row],[Category]]="Activities/Program",Table33[[#This Row],[Account Deposit Amount]]-Table33[[#This Row],[Account Withdrawl Amount]], )</f>
        <v>0</v>
      </c>
      <c r="R455" s="95">
        <f>IF(Table33[[#This Row],[Category]]="Travel",Table33[[#This Row],[Account Deposit Amount]]-Table33[[#This Row],[Account Withdrawl Amount]], )</f>
        <v>0</v>
      </c>
      <c r="S455" s="95">
        <f>IF(Table33[[#This Row],[Category]]="Parties Food &amp; Beverages",Table33[[#This Row],[Account Deposit Amount]]-Table33[[#This Row],[Account Withdrawl Amount]], )</f>
        <v>0</v>
      </c>
      <c r="T455" s="95">
        <f>IF(Table33[[#This Row],[Category]]="Service Projects Donation",Table33[[#This Row],[Account Deposit Amount]]-Table33[[#This Row],[Account Withdrawl Amount]], )</f>
        <v>0</v>
      </c>
      <c r="U455" s="95">
        <f>IF(Table33[[#This Row],[Category]]="Cookie Debt",Table33[[#This Row],[Account Deposit Amount]]-Table33[[#This Row],[Account Withdrawl Amount]], )</f>
        <v>0</v>
      </c>
      <c r="V455" s="95">
        <f>IF(Table33[[#This Row],[Category]]="Other Expense",Table33[[#This Row],[Account Deposit Amount]]-Table33[[#This Row],[Account Withdrawl Amount]], )</f>
        <v>0</v>
      </c>
    </row>
    <row r="456" spans="1:22">
      <c r="A456" s="70"/>
      <c r="B456" s="96"/>
      <c r="C456" s="70"/>
      <c r="D456" s="70"/>
      <c r="E456" s="97"/>
      <c r="F456" s="97"/>
      <c r="G456" s="95">
        <f>$G$455+$E$456-$F$456</f>
        <v>0</v>
      </c>
      <c r="H456" s="70"/>
      <c r="I456" s="95">
        <f>IF(Table33[[#This Row],[Category]]="Fall Product",Table33[[#This Row],[Account Deposit Amount]]-Table33[[#This Row],[Account Withdrawl Amount]], )</f>
        <v>0</v>
      </c>
      <c r="J456" s="95">
        <f>IF(Table33[[#This Row],[Category]]="Cookies",Table33[[#This Row],[Account Deposit Amount]]-Table33[[#This Row],[Account Withdrawl Amount]], )</f>
        <v>0</v>
      </c>
      <c r="K456" s="95">
        <f>IF(Table33[[#This Row],[Category]]="Additional Money Earning Activities",Table33[[#This Row],[Account Deposit Amount]]-Table33[[#This Row],[Account Withdrawl Amount]], )</f>
        <v>0</v>
      </c>
      <c r="L456" s="95">
        <f>IF(Table33[[#This Row],[Category]]="Sponsorships",Table33[[#This Row],[Account Deposit Amount]]-Table33[[#This Row],[Account Withdrawl Amount]], )</f>
        <v>0</v>
      </c>
      <c r="M456" s="95">
        <f>IF(Table33[[#This Row],[Category]]="Troop Dues",Table33[[#This Row],[Account Deposit Amount]]-Table33[[#This Row],[Account Withdrawl Amount]], )</f>
        <v>0</v>
      </c>
      <c r="N456" s="95">
        <f>IF(Table33[[#This Row],[Category]]="Other Income",Table33[[#This Row],[Account Deposit Amount]]-Table33[[#This Row],[Account Withdrawl Amount]], )</f>
        <v>0</v>
      </c>
      <c r="O456" s="95">
        <f>IF(Table33[[#This Row],[Category]]="Registration",Table33[[#This Row],[Account Deposit Amount]]-Table33[[#This Row],[Account Withdrawl Amount]], )</f>
        <v>0</v>
      </c>
      <c r="P456" s="95">
        <f>IF(Table33[[#This Row],[Category]]="Insignia",Table33[[#This Row],[Account Deposit Amount]]-Table33[[#This Row],[Account Withdrawl Amount]], )</f>
        <v>0</v>
      </c>
      <c r="Q456" s="95">
        <f>IF(Table33[[#This Row],[Category]]="Activities/Program",Table33[[#This Row],[Account Deposit Amount]]-Table33[[#This Row],[Account Withdrawl Amount]], )</f>
        <v>0</v>
      </c>
      <c r="R456" s="95">
        <f>IF(Table33[[#This Row],[Category]]="Travel",Table33[[#This Row],[Account Deposit Amount]]-Table33[[#This Row],[Account Withdrawl Amount]], )</f>
        <v>0</v>
      </c>
      <c r="S456" s="95">
        <f>IF(Table33[[#This Row],[Category]]="Parties Food &amp; Beverages",Table33[[#This Row],[Account Deposit Amount]]-Table33[[#This Row],[Account Withdrawl Amount]], )</f>
        <v>0</v>
      </c>
      <c r="T456" s="95">
        <f>IF(Table33[[#This Row],[Category]]="Service Projects Donation",Table33[[#This Row],[Account Deposit Amount]]-Table33[[#This Row],[Account Withdrawl Amount]], )</f>
        <v>0</v>
      </c>
      <c r="U456" s="95">
        <f>IF(Table33[[#This Row],[Category]]="Cookie Debt",Table33[[#This Row],[Account Deposit Amount]]-Table33[[#This Row],[Account Withdrawl Amount]], )</f>
        <v>0</v>
      </c>
      <c r="V456" s="95">
        <f>IF(Table33[[#This Row],[Category]]="Other Expense",Table33[[#This Row],[Account Deposit Amount]]-Table33[[#This Row],[Account Withdrawl Amount]], )</f>
        <v>0</v>
      </c>
    </row>
    <row r="457" spans="1:22">
      <c r="A457" s="70"/>
      <c r="B457" s="96"/>
      <c r="C457" s="70"/>
      <c r="D457" s="70"/>
      <c r="E457" s="97"/>
      <c r="F457" s="97"/>
      <c r="G457" s="95">
        <f>$G$456+$E$457-$F$457</f>
        <v>0</v>
      </c>
      <c r="H457" s="70"/>
      <c r="I457" s="95">
        <f>IF(Table33[[#This Row],[Category]]="Fall Product",Table33[[#This Row],[Account Deposit Amount]]-Table33[[#This Row],[Account Withdrawl Amount]], )</f>
        <v>0</v>
      </c>
      <c r="J457" s="95">
        <f>IF(Table33[[#This Row],[Category]]="Cookies",Table33[[#This Row],[Account Deposit Amount]]-Table33[[#This Row],[Account Withdrawl Amount]], )</f>
        <v>0</v>
      </c>
      <c r="K457" s="95">
        <f>IF(Table33[[#This Row],[Category]]="Additional Money Earning Activities",Table33[[#This Row],[Account Deposit Amount]]-Table33[[#This Row],[Account Withdrawl Amount]], )</f>
        <v>0</v>
      </c>
      <c r="L457" s="95">
        <f>IF(Table33[[#This Row],[Category]]="Sponsorships",Table33[[#This Row],[Account Deposit Amount]]-Table33[[#This Row],[Account Withdrawl Amount]], )</f>
        <v>0</v>
      </c>
      <c r="M457" s="95">
        <f>IF(Table33[[#This Row],[Category]]="Troop Dues",Table33[[#This Row],[Account Deposit Amount]]-Table33[[#This Row],[Account Withdrawl Amount]], )</f>
        <v>0</v>
      </c>
      <c r="N457" s="95">
        <f>IF(Table33[[#This Row],[Category]]="Other Income",Table33[[#This Row],[Account Deposit Amount]]-Table33[[#This Row],[Account Withdrawl Amount]], )</f>
        <v>0</v>
      </c>
      <c r="O457" s="95">
        <f>IF(Table33[[#This Row],[Category]]="Registration",Table33[[#This Row],[Account Deposit Amount]]-Table33[[#This Row],[Account Withdrawl Amount]], )</f>
        <v>0</v>
      </c>
      <c r="P457" s="95">
        <f>IF(Table33[[#This Row],[Category]]="Insignia",Table33[[#This Row],[Account Deposit Amount]]-Table33[[#This Row],[Account Withdrawl Amount]], )</f>
        <v>0</v>
      </c>
      <c r="Q457" s="95">
        <f>IF(Table33[[#This Row],[Category]]="Activities/Program",Table33[[#This Row],[Account Deposit Amount]]-Table33[[#This Row],[Account Withdrawl Amount]], )</f>
        <v>0</v>
      </c>
      <c r="R457" s="95">
        <f>IF(Table33[[#This Row],[Category]]="Travel",Table33[[#This Row],[Account Deposit Amount]]-Table33[[#This Row],[Account Withdrawl Amount]], )</f>
        <v>0</v>
      </c>
      <c r="S457" s="95">
        <f>IF(Table33[[#This Row],[Category]]="Parties Food &amp; Beverages",Table33[[#This Row],[Account Deposit Amount]]-Table33[[#This Row],[Account Withdrawl Amount]], )</f>
        <v>0</v>
      </c>
      <c r="T457" s="95">
        <f>IF(Table33[[#This Row],[Category]]="Service Projects Donation",Table33[[#This Row],[Account Deposit Amount]]-Table33[[#This Row],[Account Withdrawl Amount]], )</f>
        <v>0</v>
      </c>
      <c r="U457" s="95">
        <f>IF(Table33[[#This Row],[Category]]="Cookie Debt",Table33[[#This Row],[Account Deposit Amount]]-Table33[[#This Row],[Account Withdrawl Amount]], )</f>
        <v>0</v>
      </c>
      <c r="V457" s="95">
        <f>IF(Table33[[#This Row],[Category]]="Other Expense",Table33[[#This Row],[Account Deposit Amount]]-Table33[[#This Row],[Account Withdrawl Amount]], )</f>
        <v>0</v>
      </c>
    </row>
    <row r="458" spans="1:22">
      <c r="A458" s="70"/>
      <c r="B458" s="96"/>
      <c r="C458" s="70"/>
      <c r="D458" s="70"/>
      <c r="E458" s="97"/>
      <c r="F458" s="97"/>
      <c r="G458" s="95">
        <f>$G$457+$E$458-$F$458</f>
        <v>0</v>
      </c>
      <c r="H458" s="70"/>
      <c r="I458" s="95">
        <f>IF(Table33[[#This Row],[Category]]="Fall Product",Table33[[#This Row],[Account Deposit Amount]]-Table33[[#This Row],[Account Withdrawl Amount]], )</f>
        <v>0</v>
      </c>
      <c r="J458" s="95">
        <f>IF(Table33[[#This Row],[Category]]="Cookies",Table33[[#This Row],[Account Deposit Amount]]-Table33[[#This Row],[Account Withdrawl Amount]], )</f>
        <v>0</v>
      </c>
      <c r="K458" s="95">
        <f>IF(Table33[[#This Row],[Category]]="Additional Money Earning Activities",Table33[[#This Row],[Account Deposit Amount]]-Table33[[#This Row],[Account Withdrawl Amount]], )</f>
        <v>0</v>
      </c>
      <c r="L458" s="95">
        <f>IF(Table33[[#This Row],[Category]]="Sponsorships",Table33[[#This Row],[Account Deposit Amount]]-Table33[[#This Row],[Account Withdrawl Amount]], )</f>
        <v>0</v>
      </c>
      <c r="M458" s="95">
        <f>IF(Table33[[#This Row],[Category]]="Troop Dues",Table33[[#This Row],[Account Deposit Amount]]-Table33[[#This Row],[Account Withdrawl Amount]], )</f>
        <v>0</v>
      </c>
      <c r="N458" s="95">
        <f>IF(Table33[[#This Row],[Category]]="Other Income",Table33[[#This Row],[Account Deposit Amount]]-Table33[[#This Row],[Account Withdrawl Amount]], )</f>
        <v>0</v>
      </c>
      <c r="O458" s="95">
        <f>IF(Table33[[#This Row],[Category]]="Registration",Table33[[#This Row],[Account Deposit Amount]]-Table33[[#This Row],[Account Withdrawl Amount]], )</f>
        <v>0</v>
      </c>
      <c r="P458" s="95">
        <f>IF(Table33[[#This Row],[Category]]="Insignia",Table33[[#This Row],[Account Deposit Amount]]-Table33[[#This Row],[Account Withdrawl Amount]], )</f>
        <v>0</v>
      </c>
      <c r="Q458" s="95">
        <f>IF(Table33[[#This Row],[Category]]="Activities/Program",Table33[[#This Row],[Account Deposit Amount]]-Table33[[#This Row],[Account Withdrawl Amount]], )</f>
        <v>0</v>
      </c>
      <c r="R458" s="95">
        <f>IF(Table33[[#This Row],[Category]]="Travel",Table33[[#This Row],[Account Deposit Amount]]-Table33[[#This Row],[Account Withdrawl Amount]], )</f>
        <v>0</v>
      </c>
      <c r="S458" s="95">
        <f>IF(Table33[[#This Row],[Category]]="Parties Food &amp; Beverages",Table33[[#This Row],[Account Deposit Amount]]-Table33[[#This Row],[Account Withdrawl Amount]], )</f>
        <v>0</v>
      </c>
      <c r="T458" s="95">
        <f>IF(Table33[[#This Row],[Category]]="Service Projects Donation",Table33[[#This Row],[Account Deposit Amount]]-Table33[[#This Row],[Account Withdrawl Amount]], )</f>
        <v>0</v>
      </c>
      <c r="U458" s="95">
        <f>IF(Table33[[#This Row],[Category]]="Cookie Debt",Table33[[#This Row],[Account Deposit Amount]]-Table33[[#This Row],[Account Withdrawl Amount]], )</f>
        <v>0</v>
      </c>
      <c r="V458" s="95">
        <f>IF(Table33[[#This Row],[Category]]="Other Expense",Table33[[#This Row],[Account Deposit Amount]]-Table33[[#This Row],[Account Withdrawl Amount]], )</f>
        <v>0</v>
      </c>
    </row>
    <row r="459" spans="1:22">
      <c r="A459" s="70"/>
      <c r="B459" s="96"/>
      <c r="C459" s="70"/>
      <c r="D459" s="70"/>
      <c r="E459" s="97"/>
      <c r="F459" s="97"/>
      <c r="G459" s="95">
        <f>$G$458+$E$459-$F$459</f>
        <v>0</v>
      </c>
      <c r="H459" s="70"/>
      <c r="I459" s="95">
        <f>IF(Table33[[#This Row],[Category]]="Fall Product",Table33[[#This Row],[Account Deposit Amount]]-Table33[[#This Row],[Account Withdrawl Amount]], )</f>
        <v>0</v>
      </c>
      <c r="J459" s="95">
        <f>IF(Table33[[#This Row],[Category]]="Cookies",Table33[[#This Row],[Account Deposit Amount]]-Table33[[#This Row],[Account Withdrawl Amount]], )</f>
        <v>0</v>
      </c>
      <c r="K459" s="95">
        <f>IF(Table33[[#This Row],[Category]]="Additional Money Earning Activities",Table33[[#This Row],[Account Deposit Amount]]-Table33[[#This Row],[Account Withdrawl Amount]], )</f>
        <v>0</v>
      </c>
      <c r="L459" s="95">
        <f>IF(Table33[[#This Row],[Category]]="Sponsorships",Table33[[#This Row],[Account Deposit Amount]]-Table33[[#This Row],[Account Withdrawl Amount]], )</f>
        <v>0</v>
      </c>
      <c r="M459" s="95">
        <f>IF(Table33[[#This Row],[Category]]="Troop Dues",Table33[[#This Row],[Account Deposit Amount]]-Table33[[#This Row],[Account Withdrawl Amount]], )</f>
        <v>0</v>
      </c>
      <c r="N459" s="95">
        <f>IF(Table33[[#This Row],[Category]]="Other Income",Table33[[#This Row],[Account Deposit Amount]]-Table33[[#This Row],[Account Withdrawl Amount]], )</f>
        <v>0</v>
      </c>
      <c r="O459" s="95">
        <f>IF(Table33[[#This Row],[Category]]="Registration",Table33[[#This Row],[Account Deposit Amount]]-Table33[[#This Row],[Account Withdrawl Amount]], )</f>
        <v>0</v>
      </c>
      <c r="P459" s="95">
        <f>IF(Table33[[#This Row],[Category]]="Insignia",Table33[[#This Row],[Account Deposit Amount]]-Table33[[#This Row],[Account Withdrawl Amount]], )</f>
        <v>0</v>
      </c>
      <c r="Q459" s="95">
        <f>IF(Table33[[#This Row],[Category]]="Activities/Program",Table33[[#This Row],[Account Deposit Amount]]-Table33[[#This Row],[Account Withdrawl Amount]], )</f>
        <v>0</v>
      </c>
      <c r="R459" s="95">
        <f>IF(Table33[[#This Row],[Category]]="Travel",Table33[[#This Row],[Account Deposit Amount]]-Table33[[#This Row],[Account Withdrawl Amount]], )</f>
        <v>0</v>
      </c>
      <c r="S459" s="95">
        <f>IF(Table33[[#This Row],[Category]]="Parties Food &amp; Beverages",Table33[[#This Row],[Account Deposit Amount]]-Table33[[#This Row],[Account Withdrawl Amount]], )</f>
        <v>0</v>
      </c>
      <c r="T459" s="95">
        <f>IF(Table33[[#This Row],[Category]]="Service Projects Donation",Table33[[#This Row],[Account Deposit Amount]]-Table33[[#This Row],[Account Withdrawl Amount]], )</f>
        <v>0</v>
      </c>
      <c r="U459" s="95">
        <f>IF(Table33[[#This Row],[Category]]="Cookie Debt",Table33[[#This Row],[Account Deposit Amount]]-Table33[[#This Row],[Account Withdrawl Amount]], )</f>
        <v>0</v>
      </c>
      <c r="V459" s="95">
        <f>IF(Table33[[#This Row],[Category]]="Other Expense",Table33[[#This Row],[Account Deposit Amount]]-Table33[[#This Row],[Account Withdrawl Amount]], )</f>
        <v>0</v>
      </c>
    </row>
    <row r="460" spans="1:22">
      <c r="A460" s="70"/>
      <c r="B460" s="96"/>
      <c r="C460" s="70"/>
      <c r="D460" s="70"/>
      <c r="E460" s="97"/>
      <c r="F460" s="97"/>
      <c r="G460" s="95">
        <f>$G$459+$E$460-$F$460</f>
        <v>0</v>
      </c>
      <c r="H460" s="70"/>
      <c r="I460" s="95">
        <f>IF(Table33[[#This Row],[Category]]="Fall Product",Table33[[#This Row],[Account Deposit Amount]]-Table33[[#This Row],[Account Withdrawl Amount]], )</f>
        <v>0</v>
      </c>
      <c r="J460" s="95">
        <f>IF(Table33[[#This Row],[Category]]="Cookies",Table33[[#This Row],[Account Deposit Amount]]-Table33[[#This Row],[Account Withdrawl Amount]], )</f>
        <v>0</v>
      </c>
      <c r="K460" s="95">
        <f>IF(Table33[[#This Row],[Category]]="Additional Money Earning Activities",Table33[[#This Row],[Account Deposit Amount]]-Table33[[#This Row],[Account Withdrawl Amount]], )</f>
        <v>0</v>
      </c>
      <c r="L460" s="95">
        <f>IF(Table33[[#This Row],[Category]]="Sponsorships",Table33[[#This Row],[Account Deposit Amount]]-Table33[[#This Row],[Account Withdrawl Amount]], )</f>
        <v>0</v>
      </c>
      <c r="M460" s="95">
        <f>IF(Table33[[#This Row],[Category]]="Troop Dues",Table33[[#This Row],[Account Deposit Amount]]-Table33[[#This Row],[Account Withdrawl Amount]], )</f>
        <v>0</v>
      </c>
      <c r="N460" s="95">
        <f>IF(Table33[[#This Row],[Category]]="Other Income",Table33[[#This Row],[Account Deposit Amount]]-Table33[[#This Row],[Account Withdrawl Amount]], )</f>
        <v>0</v>
      </c>
      <c r="O460" s="95">
        <f>IF(Table33[[#This Row],[Category]]="Registration",Table33[[#This Row],[Account Deposit Amount]]-Table33[[#This Row],[Account Withdrawl Amount]], )</f>
        <v>0</v>
      </c>
      <c r="P460" s="95">
        <f>IF(Table33[[#This Row],[Category]]="Insignia",Table33[[#This Row],[Account Deposit Amount]]-Table33[[#This Row],[Account Withdrawl Amount]], )</f>
        <v>0</v>
      </c>
      <c r="Q460" s="95">
        <f>IF(Table33[[#This Row],[Category]]="Activities/Program",Table33[[#This Row],[Account Deposit Amount]]-Table33[[#This Row],[Account Withdrawl Amount]], )</f>
        <v>0</v>
      </c>
      <c r="R460" s="95">
        <f>IF(Table33[[#This Row],[Category]]="Travel",Table33[[#This Row],[Account Deposit Amount]]-Table33[[#This Row],[Account Withdrawl Amount]], )</f>
        <v>0</v>
      </c>
      <c r="S460" s="95">
        <f>IF(Table33[[#This Row],[Category]]="Parties Food &amp; Beverages",Table33[[#This Row],[Account Deposit Amount]]-Table33[[#This Row],[Account Withdrawl Amount]], )</f>
        <v>0</v>
      </c>
      <c r="T460" s="95">
        <f>IF(Table33[[#This Row],[Category]]="Service Projects Donation",Table33[[#This Row],[Account Deposit Amount]]-Table33[[#This Row],[Account Withdrawl Amount]], )</f>
        <v>0</v>
      </c>
      <c r="U460" s="95">
        <f>IF(Table33[[#This Row],[Category]]="Cookie Debt",Table33[[#This Row],[Account Deposit Amount]]-Table33[[#This Row],[Account Withdrawl Amount]], )</f>
        <v>0</v>
      </c>
      <c r="V460" s="95">
        <f>IF(Table33[[#This Row],[Category]]="Other Expense",Table33[[#This Row],[Account Deposit Amount]]-Table33[[#This Row],[Account Withdrawl Amount]], )</f>
        <v>0</v>
      </c>
    </row>
    <row r="461" spans="1:22">
      <c r="A461" s="70"/>
      <c r="B461" s="96"/>
      <c r="C461" s="70"/>
      <c r="D461" s="70"/>
      <c r="E461" s="97"/>
      <c r="F461" s="97"/>
      <c r="G461" s="95">
        <f>$G$460+$E$461-$F$461</f>
        <v>0</v>
      </c>
      <c r="H461" s="70"/>
      <c r="I461" s="95">
        <f>IF(Table33[[#This Row],[Category]]="Fall Product",Table33[[#This Row],[Account Deposit Amount]]-Table33[[#This Row],[Account Withdrawl Amount]], )</f>
        <v>0</v>
      </c>
      <c r="J461" s="95">
        <f>IF(Table33[[#This Row],[Category]]="Cookies",Table33[[#This Row],[Account Deposit Amount]]-Table33[[#This Row],[Account Withdrawl Amount]], )</f>
        <v>0</v>
      </c>
      <c r="K461" s="95">
        <f>IF(Table33[[#This Row],[Category]]="Additional Money Earning Activities",Table33[[#This Row],[Account Deposit Amount]]-Table33[[#This Row],[Account Withdrawl Amount]], )</f>
        <v>0</v>
      </c>
      <c r="L461" s="95">
        <f>IF(Table33[[#This Row],[Category]]="Sponsorships",Table33[[#This Row],[Account Deposit Amount]]-Table33[[#This Row],[Account Withdrawl Amount]], )</f>
        <v>0</v>
      </c>
      <c r="M461" s="95">
        <f>IF(Table33[[#This Row],[Category]]="Troop Dues",Table33[[#This Row],[Account Deposit Amount]]-Table33[[#This Row],[Account Withdrawl Amount]], )</f>
        <v>0</v>
      </c>
      <c r="N461" s="95">
        <f>IF(Table33[[#This Row],[Category]]="Other Income",Table33[[#This Row],[Account Deposit Amount]]-Table33[[#This Row],[Account Withdrawl Amount]], )</f>
        <v>0</v>
      </c>
      <c r="O461" s="95">
        <f>IF(Table33[[#This Row],[Category]]="Registration",Table33[[#This Row],[Account Deposit Amount]]-Table33[[#This Row],[Account Withdrawl Amount]], )</f>
        <v>0</v>
      </c>
      <c r="P461" s="95">
        <f>IF(Table33[[#This Row],[Category]]="Insignia",Table33[[#This Row],[Account Deposit Amount]]-Table33[[#This Row],[Account Withdrawl Amount]], )</f>
        <v>0</v>
      </c>
      <c r="Q461" s="95">
        <f>IF(Table33[[#This Row],[Category]]="Activities/Program",Table33[[#This Row],[Account Deposit Amount]]-Table33[[#This Row],[Account Withdrawl Amount]], )</f>
        <v>0</v>
      </c>
      <c r="R461" s="95">
        <f>IF(Table33[[#This Row],[Category]]="Travel",Table33[[#This Row],[Account Deposit Amount]]-Table33[[#This Row],[Account Withdrawl Amount]], )</f>
        <v>0</v>
      </c>
      <c r="S461" s="95">
        <f>IF(Table33[[#This Row],[Category]]="Parties Food &amp; Beverages",Table33[[#This Row],[Account Deposit Amount]]-Table33[[#This Row],[Account Withdrawl Amount]], )</f>
        <v>0</v>
      </c>
      <c r="T461" s="95">
        <f>IF(Table33[[#This Row],[Category]]="Service Projects Donation",Table33[[#This Row],[Account Deposit Amount]]-Table33[[#This Row],[Account Withdrawl Amount]], )</f>
        <v>0</v>
      </c>
      <c r="U461" s="95">
        <f>IF(Table33[[#This Row],[Category]]="Cookie Debt",Table33[[#This Row],[Account Deposit Amount]]-Table33[[#This Row],[Account Withdrawl Amount]], )</f>
        <v>0</v>
      </c>
      <c r="V461" s="95">
        <f>IF(Table33[[#This Row],[Category]]="Other Expense",Table33[[#This Row],[Account Deposit Amount]]-Table33[[#This Row],[Account Withdrawl Amount]], )</f>
        <v>0</v>
      </c>
    </row>
    <row r="462" spans="1:22">
      <c r="A462" s="70"/>
      <c r="B462" s="96"/>
      <c r="C462" s="70"/>
      <c r="D462" s="70"/>
      <c r="E462" s="97"/>
      <c r="F462" s="97"/>
      <c r="G462" s="95">
        <f>$G$461+$E$462-$F$462</f>
        <v>0</v>
      </c>
      <c r="H462" s="70"/>
      <c r="I462" s="95">
        <f>IF(Table33[[#This Row],[Category]]="Fall Product",Table33[[#This Row],[Account Deposit Amount]]-Table33[[#This Row],[Account Withdrawl Amount]], )</f>
        <v>0</v>
      </c>
      <c r="J462" s="95">
        <f>IF(Table33[[#This Row],[Category]]="Cookies",Table33[[#This Row],[Account Deposit Amount]]-Table33[[#This Row],[Account Withdrawl Amount]], )</f>
        <v>0</v>
      </c>
      <c r="K462" s="95">
        <f>IF(Table33[[#This Row],[Category]]="Additional Money Earning Activities",Table33[[#This Row],[Account Deposit Amount]]-Table33[[#This Row],[Account Withdrawl Amount]], )</f>
        <v>0</v>
      </c>
      <c r="L462" s="95">
        <f>IF(Table33[[#This Row],[Category]]="Sponsorships",Table33[[#This Row],[Account Deposit Amount]]-Table33[[#This Row],[Account Withdrawl Amount]], )</f>
        <v>0</v>
      </c>
      <c r="M462" s="95">
        <f>IF(Table33[[#This Row],[Category]]="Troop Dues",Table33[[#This Row],[Account Deposit Amount]]-Table33[[#This Row],[Account Withdrawl Amount]], )</f>
        <v>0</v>
      </c>
      <c r="N462" s="95">
        <f>IF(Table33[[#This Row],[Category]]="Other Income",Table33[[#This Row],[Account Deposit Amount]]-Table33[[#This Row],[Account Withdrawl Amount]], )</f>
        <v>0</v>
      </c>
      <c r="O462" s="95">
        <f>IF(Table33[[#This Row],[Category]]="Registration",Table33[[#This Row],[Account Deposit Amount]]-Table33[[#This Row],[Account Withdrawl Amount]], )</f>
        <v>0</v>
      </c>
      <c r="P462" s="95">
        <f>IF(Table33[[#This Row],[Category]]="Insignia",Table33[[#This Row],[Account Deposit Amount]]-Table33[[#This Row],[Account Withdrawl Amount]], )</f>
        <v>0</v>
      </c>
      <c r="Q462" s="95">
        <f>IF(Table33[[#This Row],[Category]]="Activities/Program",Table33[[#This Row],[Account Deposit Amount]]-Table33[[#This Row],[Account Withdrawl Amount]], )</f>
        <v>0</v>
      </c>
      <c r="R462" s="95">
        <f>IF(Table33[[#This Row],[Category]]="Travel",Table33[[#This Row],[Account Deposit Amount]]-Table33[[#This Row],[Account Withdrawl Amount]], )</f>
        <v>0</v>
      </c>
      <c r="S462" s="95">
        <f>IF(Table33[[#This Row],[Category]]="Parties Food &amp; Beverages",Table33[[#This Row],[Account Deposit Amount]]-Table33[[#This Row],[Account Withdrawl Amount]], )</f>
        <v>0</v>
      </c>
      <c r="T462" s="95">
        <f>IF(Table33[[#This Row],[Category]]="Service Projects Donation",Table33[[#This Row],[Account Deposit Amount]]-Table33[[#This Row],[Account Withdrawl Amount]], )</f>
        <v>0</v>
      </c>
      <c r="U462" s="95">
        <f>IF(Table33[[#This Row],[Category]]="Cookie Debt",Table33[[#This Row],[Account Deposit Amount]]-Table33[[#This Row],[Account Withdrawl Amount]], )</f>
        <v>0</v>
      </c>
      <c r="V462" s="95">
        <f>IF(Table33[[#This Row],[Category]]="Other Expense",Table33[[#This Row],[Account Deposit Amount]]-Table33[[#This Row],[Account Withdrawl Amount]], )</f>
        <v>0</v>
      </c>
    </row>
    <row r="463" spans="1:22">
      <c r="A463" s="70"/>
      <c r="B463" s="96"/>
      <c r="C463" s="70"/>
      <c r="D463" s="70"/>
      <c r="E463" s="97"/>
      <c r="F463" s="97"/>
      <c r="G463" s="95">
        <f>$G$462+$E$463-$F$463</f>
        <v>0</v>
      </c>
      <c r="H463" s="70"/>
      <c r="I463" s="95">
        <f>IF(Table33[[#This Row],[Category]]="Fall Product",Table33[[#This Row],[Account Deposit Amount]]-Table33[[#This Row],[Account Withdrawl Amount]], )</f>
        <v>0</v>
      </c>
      <c r="J463" s="95">
        <f>IF(Table33[[#This Row],[Category]]="Cookies",Table33[[#This Row],[Account Deposit Amount]]-Table33[[#This Row],[Account Withdrawl Amount]], )</f>
        <v>0</v>
      </c>
      <c r="K463" s="95">
        <f>IF(Table33[[#This Row],[Category]]="Additional Money Earning Activities",Table33[[#This Row],[Account Deposit Amount]]-Table33[[#This Row],[Account Withdrawl Amount]], )</f>
        <v>0</v>
      </c>
      <c r="L463" s="95">
        <f>IF(Table33[[#This Row],[Category]]="Sponsorships",Table33[[#This Row],[Account Deposit Amount]]-Table33[[#This Row],[Account Withdrawl Amount]], )</f>
        <v>0</v>
      </c>
      <c r="M463" s="95">
        <f>IF(Table33[[#This Row],[Category]]="Troop Dues",Table33[[#This Row],[Account Deposit Amount]]-Table33[[#This Row],[Account Withdrawl Amount]], )</f>
        <v>0</v>
      </c>
      <c r="N463" s="95">
        <f>IF(Table33[[#This Row],[Category]]="Other Income",Table33[[#This Row],[Account Deposit Amount]]-Table33[[#This Row],[Account Withdrawl Amount]], )</f>
        <v>0</v>
      </c>
      <c r="O463" s="95">
        <f>IF(Table33[[#This Row],[Category]]="Registration",Table33[[#This Row],[Account Deposit Amount]]-Table33[[#This Row],[Account Withdrawl Amount]], )</f>
        <v>0</v>
      </c>
      <c r="P463" s="95">
        <f>IF(Table33[[#This Row],[Category]]="Insignia",Table33[[#This Row],[Account Deposit Amount]]-Table33[[#This Row],[Account Withdrawl Amount]], )</f>
        <v>0</v>
      </c>
      <c r="Q463" s="95">
        <f>IF(Table33[[#This Row],[Category]]="Activities/Program",Table33[[#This Row],[Account Deposit Amount]]-Table33[[#This Row],[Account Withdrawl Amount]], )</f>
        <v>0</v>
      </c>
      <c r="R463" s="95">
        <f>IF(Table33[[#This Row],[Category]]="Travel",Table33[[#This Row],[Account Deposit Amount]]-Table33[[#This Row],[Account Withdrawl Amount]], )</f>
        <v>0</v>
      </c>
      <c r="S463" s="95">
        <f>IF(Table33[[#This Row],[Category]]="Parties Food &amp; Beverages",Table33[[#This Row],[Account Deposit Amount]]-Table33[[#This Row],[Account Withdrawl Amount]], )</f>
        <v>0</v>
      </c>
      <c r="T463" s="95">
        <f>IF(Table33[[#This Row],[Category]]="Service Projects Donation",Table33[[#This Row],[Account Deposit Amount]]-Table33[[#This Row],[Account Withdrawl Amount]], )</f>
        <v>0</v>
      </c>
      <c r="U463" s="95">
        <f>IF(Table33[[#This Row],[Category]]="Cookie Debt",Table33[[#This Row],[Account Deposit Amount]]-Table33[[#This Row],[Account Withdrawl Amount]], )</f>
        <v>0</v>
      </c>
      <c r="V463" s="95">
        <f>IF(Table33[[#This Row],[Category]]="Other Expense",Table33[[#This Row],[Account Deposit Amount]]-Table33[[#This Row],[Account Withdrawl Amount]], )</f>
        <v>0</v>
      </c>
    </row>
    <row r="464" spans="1:22">
      <c r="A464" s="70"/>
      <c r="B464" s="96"/>
      <c r="C464" s="70"/>
      <c r="D464" s="70"/>
      <c r="E464" s="97"/>
      <c r="F464" s="97"/>
      <c r="G464" s="95">
        <f>$G$463+$E$464-$F$464</f>
        <v>0</v>
      </c>
      <c r="H464" s="70"/>
      <c r="I464" s="95">
        <f>IF(Table33[[#This Row],[Category]]="Fall Product",Table33[[#This Row],[Account Deposit Amount]]-Table33[[#This Row],[Account Withdrawl Amount]], )</f>
        <v>0</v>
      </c>
      <c r="J464" s="95">
        <f>IF(Table33[[#This Row],[Category]]="Cookies",Table33[[#This Row],[Account Deposit Amount]]-Table33[[#This Row],[Account Withdrawl Amount]], )</f>
        <v>0</v>
      </c>
      <c r="K464" s="95">
        <f>IF(Table33[[#This Row],[Category]]="Additional Money Earning Activities",Table33[[#This Row],[Account Deposit Amount]]-Table33[[#This Row],[Account Withdrawl Amount]], )</f>
        <v>0</v>
      </c>
      <c r="L464" s="95">
        <f>IF(Table33[[#This Row],[Category]]="Sponsorships",Table33[[#This Row],[Account Deposit Amount]]-Table33[[#This Row],[Account Withdrawl Amount]], )</f>
        <v>0</v>
      </c>
      <c r="M464" s="95">
        <f>IF(Table33[[#This Row],[Category]]="Troop Dues",Table33[[#This Row],[Account Deposit Amount]]-Table33[[#This Row],[Account Withdrawl Amount]], )</f>
        <v>0</v>
      </c>
      <c r="N464" s="95">
        <f>IF(Table33[[#This Row],[Category]]="Other Income",Table33[[#This Row],[Account Deposit Amount]]-Table33[[#This Row],[Account Withdrawl Amount]], )</f>
        <v>0</v>
      </c>
      <c r="O464" s="95">
        <f>IF(Table33[[#This Row],[Category]]="Registration",Table33[[#This Row],[Account Deposit Amount]]-Table33[[#This Row],[Account Withdrawl Amount]], )</f>
        <v>0</v>
      </c>
      <c r="P464" s="95">
        <f>IF(Table33[[#This Row],[Category]]="Insignia",Table33[[#This Row],[Account Deposit Amount]]-Table33[[#This Row],[Account Withdrawl Amount]], )</f>
        <v>0</v>
      </c>
      <c r="Q464" s="95">
        <f>IF(Table33[[#This Row],[Category]]="Activities/Program",Table33[[#This Row],[Account Deposit Amount]]-Table33[[#This Row],[Account Withdrawl Amount]], )</f>
        <v>0</v>
      </c>
      <c r="R464" s="95">
        <f>IF(Table33[[#This Row],[Category]]="Travel",Table33[[#This Row],[Account Deposit Amount]]-Table33[[#This Row],[Account Withdrawl Amount]], )</f>
        <v>0</v>
      </c>
      <c r="S464" s="95">
        <f>IF(Table33[[#This Row],[Category]]="Parties Food &amp; Beverages",Table33[[#This Row],[Account Deposit Amount]]-Table33[[#This Row],[Account Withdrawl Amount]], )</f>
        <v>0</v>
      </c>
      <c r="T464" s="95">
        <f>IF(Table33[[#This Row],[Category]]="Service Projects Donation",Table33[[#This Row],[Account Deposit Amount]]-Table33[[#This Row],[Account Withdrawl Amount]], )</f>
        <v>0</v>
      </c>
      <c r="U464" s="95">
        <f>IF(Table33[[#This Row],[Category]]="Cookie Debt",Table33[[#This Row],[Account Deposit Amount]]-Table33[[#This Row],[Account Withdrawl Amount]], )</f>
        <v>0</v>
      </c>
      <c r="V464" s="95">
        <f>IF(Table33[[#This Row],[Category]]="Other Expense",Table33[[#This Row],[Account Deposit Amount]]-Table33[[#This Row],[Account Withdrawl Amount]], )</f>
        <v>0</v>
      </c>
    </row>
    <row r="465" spans="1:22">
      <c r="A465" s="70"/>
      <c r="B465" s="96"/>
      <c r="C465" s="70"/>
      <c r="D465" s="70"/>
      <c r="E465" s="97"/>
      <c r="F465" s="97"/>
      <c r="G465" s="95">
        <f>$G$464+$E$465-$F$465</f>
        <v>0</v>
      </c>
      <c r="H465" s="70"/>
      <c r="I465" s="95">
        <f>IF(Table33[[#This Row],[Category]]="Fall Product",Table33[[#This Row],[Account Deposit Amount]]-Table33[[#This Row],[Account Withdrawl Amount]], )</f>
        <v>0</v>
      </c>
      <c r="J465" s="95">
        <f>IF(Table33[[#This Row],[Category]]="Cookies",Table33[[#This Row],[Account Deposit Amount]]-Table33[[#This Row],[Account Withdrawl Amount]], )</f>
        <v>0</v>
      </c>
      <c r="K465" s="95">
        <f>IF(Table33[[#This Row],[Category]]="Additional Money Earning Activities",Table33[[#This Row],[Account Deposit Amount]]-Table33[[#This Row],[Account Withdrawl Amount]], )</f>
        <v>0</v>
      </c>
      <c r="L465" s="95">
        <f>IF(Table33[[#This Row],[Category]]="Sponsorships",Table33[[#This Row],[Account Deposit Amount]]-Table33[[#This Row],[Account Withdrawl Amount]], )</f>
        <v>0</v>
      </c>
      <c r="M465" s="95">
        <f>IF(Table33[[#This Row],[Category]]="Troop Dues",Table33[[#This Row],[Account Deposit Amount]]-Table33[[#This Row],[Account Withdrawl Amount]], )</f>
        <v>0</v>
      </c>
      <c r="N465" s="95">
        <f>IF(Table33[[#This Row],[Category]]="Other Income",Table33[[#This Row],[Account Deposit Amount]]-Table33[[#This Row],[Account Withdrawl Amount]], )</f>
        <v>0</v>
      </c>
      <c r="O465" s="95">
        <f>IF(Table33[[#This Row],[Category]]="Registration",Table33[[#This Row],[Account Deposit Amount]]-Table33[[#This Row],[Account Withdrawl Amount]], )</f>
        <v>0</v>
      </c>
      <c r="P465" s="95">
        <f>IF(Table33[[#This Row],[Category]]="Insignia",Table33[[#This Row],[Account Deposit Amount]]-Table33[[#This Row],[Account Withdrawl Amount]], )</f>
        <v>0</v>
      </c>
      <c r="Q465" s="95">
        <f>IF(Table33[[#This Row],[Category]]="Activities/Program",Table33[[#This Row],[Account Deposit Amount]]-Table33[[#This Row],[Account Withdrawl Amount]], )</f>
        <v>0</v>
      </c>
      <c r="R465" s="95">
        <f>IF(Table33[[#This Row],[Category]]="Travel",Table33[[#This Row],[Account Deposit Amount]]-Table33[[#This Row],[Account Withdrawl Amount]], )</f>
        <v>0</v>
      </c>
      <c r="S465" s="95">
        <f>IF(Table33[[#This Row],[Category]]="Parties Food &amp; Beverages",Table33[[#This Row],[Account Deposit Amount]]-Table33[[#This Row],[Account Withdrawl Amount]], )</f>
        <v>0</v>
      </c>
      <c r="T465" s="95">
        <f>IF(Table33[[#This Row],[Category]]="Service Projects Donation",Table33[[#This Row],[Account Deposit Amount]]-Table33[[#This Row],[Account Withdrawl Amount]], )</f>
        <v>0</v>
      </c>
      <c r="U465" s="95">
        <f>IF(Table33[[#This Row],[Category]]="Cookie Debt",Table33[[#This Row],[Account Deposit Amount]]-Table33[[#This Row],[Account Withdrawl Amount]], )</f>
        <v>0</v>
      </c>
      <c r="V465" s="95">
        <f>IF(Table33[[#This Row],[Category]]="Other Expense",Table33[[#This Row],[Account Deposit Amount]]-Table33[[#This Row],[Account Withdrawl Amount]], )</f>
        <v>0</v>
      </c>
    </row>
    <row r="466" spans="1:22">
      <c r="A466" s="70"/>
      <c r="B466" s="96"/>
      <c r="C466" s="70"/>
      <c r="D466" s="70"/>
      <c r="E466" s="97"/>
      <c r="F466" s="97"/>
      <c r="G466" s="95">
        <f>$G$465+$E$466-$F$466</f>
        <v>0</v>
      </c>
      <c r="H466" s="70"/>
      <c r="I466" s="95">
        <f>IF(Table33[[#This Row],[Category]]="Fall Product",Table33[[#This Row],[Account Deposit Amount]]-Table33[[#This Row],[Account Withdrawl Amount]], )</f>
        <v>0</v>
      </c>
      <c r="J466" s="95">
        <f>IF(Table33[[#This Row],[Category]]="Cookies",Table33[[#This Row],[Account Deposit Amount]]-Table33[[#This Row],[Account Withdrawl Amount]], )</f>
        <v>0</v>
      </c>
      <c r="K466" s="95">
        <f>IF(Table33[[#This Row],[Category]]="Additional Money Earning Activities",Table33[[#This Row],[Account Deposit Amount]]-Table33[[#This Row],[Account Withdrawl Amount]], )</f>
        <v>0</v>
      </c>
      <c r="L466" s="95">
        <f>IF(Table33[[#This Row],[Category]]="Sponsorships",Table33[[#This Row],[Account Deposit Amount]]-Table33[[#This Row],[Account Withdrawl Amount]], )</f>
        <v>0</v>
      </c>
      <c r="M466" s="95">
        <f>IF(Table33[[#This Row],[Category]]="Troop Dues",Table33[[#This Row],[Account Deposit Amount]]-Table33[[#This Row],[Account Withdrawl Amount]], )</f>
        <v>0</v>
      </c>
      <c r="N466" s="95">
        <f>IF(Table33[[#This Row],[Category]]="Other Income",Table33[[#This Row],[Account Deposit Amount]]-Table33[[#This Row],[Account Withdrawl Amount]], )</f>
        <v>0</v>
      </c>
      <c r="O466" s="95">
        <f>IF(Table33[[#This Row],[Category]]="Registration",Table33[[#This Row],[Account Deposit Amount]]-Table33[[#This Row],[Account Withdrawl Amount]], )</f>
        <v>0</v>
      </c>
      <c r="P466" s="95">
        <f>IF(Table33[[#This Row],[Category]]="Insignia",Table33[[#This Row],[Account Deposit Amount]]-Table33[[#This Row],[Account Withdrawl Amount]], )</f>
        <v>0</v>
      </c>
      <c r="Q466" s="95">
        <f>IF(Table33[[#This Row],[Category]]="Activities/Program",Table33[[#This Row],[Account Deposit Amount]]-Table33[[#This Row],[Account Withdrawl Amount]], )</f>
        <v>0</v>
      </c>
      <c r="R466" s="95">
        <f>IF(Table33[[#This Row],[Category]]="Travel",Table33[[#This Row],[Account Deposit Amount]]-Table33[[#This Row],[Account Withdrawl Amount]], )</f>
        <v>0</v>
      </c>
      <c r="S466" s="95">
        <f>IF(Table33[[#This Row],[Category]]="Parties Food &amp; Beverages",Table33[[#This Row],[Account Deposit Amount]]-Table33[[#This Row],[Account Withdrawl Amount]], )</f>
        <v>0</v>
      </c>
      <c r="T466" s="95">
        <f>IF(Table33[[#This Row],[Category]]="Service Projects Donation",Table33[[#This Row],[Account Deposit Amount]]-Table33[[#This Row],[Account Withdrawl Amount]], )</f>
        <v>0</v>
      </c>
      <c r="U466" s="95">
        <f>IF(Table33[[#This Row],[Category]]="Cookie Debt",Table33[[#This Row],[Account Deposit Amount]]-Table33[[#This Row],[Account Withdrawl Amount]], )</f>
        <v>0</v>
      </c>
      <c r="V466" s="95">
        <f>IF(Table33[[#This Row],[Category]]="Other Expense",Table33[[#This Row],[Account Deposit Amount]]-Table33[[#This Row],[Account Withdrawl Amount]], )</f>
        <v>0</v>
      </c>
    </row>
    <row r="467" spans="1:22">
      <c r="A467" s="70"/>
      <c r="B467" s="96"/>
      <c r="C467" s="70"/>
      <c r="D467" s="70"/>
      <c r="E467" s="97"/>
      <c r="F467" s="97"/>
      <c r="G467" s="95">
        <f>$G$466+$E$467-$F$467</f>
        <v>0</v>
      </c>
      <c r="H467" s="70"/>
      <c r="I467" s="95">
        <f>IF(Table33[[#This Row],[Category]]="Fall Product",Table33[[#This Row],[Account Deposit Amount]]-Table33[[#This Row],[Account Withdrawl Amount]], )</f>
        <v>0</v>
      </c>
      <c r="J467" s="95">
        <f>IF(Table33[[#This Row],[Category]]="Cookies",Table33[[#This Row],[Account Deposit Amount]]-Table33[[#This Row],[Account Withdrawl Amount]], )</f>
        <v>0</v>
      </c>
      <c r="K467" s="95">
        <f>IF(Table33[[#This Row],[Category]]="Additional Money Earning Activities",Table33[[#This Row],[Account Deposit Amount]]-Table33[[#This Row],[Account Withdrawl Amount]], )</f>
        <v>0</v>
      </c>
      <c r="L467" s="95">
        <f>IF(Table33[[#This Row],[Category]]="Sponsorships",Table33[[#This Row],[Account Deposit Amount]]-Table33[[#This Row],[Account Withdrawl Amount]], )</f>
        <v>0</v>
      </c>
      <c r="M467" s="95">
        <f>IF(Table33[[#This Row],[Category]]="Troop Dues",Table33[[#This Row],[Account Deposit Amount]]-Table33[[#This Row],[Account Withdrawl Amount]], )</f>
        <v>0</v>
      </c>
      <c r="N467" s="95">
        <f>IF(Table33[[#This Row],[Category]]="Other Income",Table33[[#This Row],[Account Deposit Amount]]-Table33[[#This Row],[Account Withdrawl Amount]], )</f>
        <v>0</v>
      </c>
      <c r="O467" s="95">
        <f>IF(Table33[[#This Row],[Category]]="Registration",Table33[[#This Row],[Account Deposit Amount]]-Table33[[#This Row],[Account Withdrawl Amount]], )</f>
        <v>0</v>
      </c>
      <c r="P467" s="95">
        <f>IF(Table33[[#This Row],[Category]]="Insignia",Table33[[#This Row],[Account Deposit Amount]]-Table33[[#This Row],[Account Withdrawl Amount]], )</f>
        <v>0</v>
      </c>
      <c r="Q467" s="95">
        <f>IF(Table33[[#This Row],[Category]]="Activities/Program",Table33[[#This Row],[Account Deposit Amount]]-Table33[[#This Row],[Account Withdrawl Amount]], )</f>
        <v>0</v>
      </c>
      <c r="R467" s="95">
        <f>IF(Table33[[#This Row],[Category]]="Travel",Table33[[#This Row],[Account Deposit Amount]]-Table33[[#This Row],[Account Withdrawl Amount]], )</f>
        <v>0</v>
      </c>
      <c r="S467" s="95">
        <f>IF(Table33[[#This Row],[Category]]="Parties Food &amp; Beverages",Table33[[#This Row],[Account Deposit Amount]]-Table33[[#This Row],[Account Withdrawl Amount]], )</f>
        <v>0</v>
      </c>
      <c r="T467" s="95">
        <f>IF(Table33[[#This Row],[Category]]="Service Projects Donation",Table33[[#This Row],[Account Deposit Amount]]-Table33[[#This Row],[Account Withdrawl Amount]], )</f>
        <v>0</v>
      </c>
      <c r="U467" s="95">
        <f>IF(Table33[[#This Row],[Category]]="Cookie Debt",Table33[[#This Row],[Account Deposit Amount]]-Table33[[#This Row],[Account Withdrawl Amount]], )</f>
        <v>0</v>
      </c>
      <c r="V467" s="95">
        <f>IF(Table33[[#This Row],[Category]]="Other Expense",Table33[[#This Row],[Account Deposit Amount]]-Table33[[#This Row],[Account Withdrawl Amount]], )</f>
        <v>0</v>
      </c>
    </row>
    <row r="468" spans="1:22">
      <c r="A468" s="70"/>
      <c r="B468" s="96"/>
      <c r="C468" s="70"/>
      <c r="D468" s="70"/>
      <c r="E468" s="97"/>
      <c r="F468" s="97"/>
      <c r="G468" s="95">
        <f>$G$467+$E$468-$F$468</f>
        <v>0</v>
      </c>
      <c r="H468" s="70"/>
      <c r="I468" s="95">
        <f>IF(Table33[[#This Row],[Category]]="Fall Product",Table33[[#This Row],[Account Deposit Amount]]-Table33[[#This Row],[Account Withdrawl Amount]], )</f>
        <v>0</v>
      </c>
      <c r="J468" s="95">
        <f>IF(Table33[[#This Row],[Category]]="Cookies",Table33[[#This Row],[Account Deposit Amount]]-Table33[[#This Row],[Account Withdrawl Amount]], )</f>
        <v>0</v>
      </c>
      <c r="K468" s="95">
        <f>IF(Table33[[#This Row],[Category]]="Additional Money Earning Activities",Table33[[#This Row],[Account Deposit Amount]]-Table33[[#This Row],[Account Withdrawl Amount]], )</f>
        <v>0</v>
      </c>
      <c r="L468" s="95">
        <f>IF(Table33[[#This Row],[Category]]="Sponsorships",Table33[[#This Row],[Account Deposit Amount]]-Table33[[#This Row],[Account Withdrawl Amount]], )</f>
        <v>0</v>
      </c>
      <c r="M468" s="95">
        <f>IF(Table33[[#This Row],[Category]]="Troop Dues",Table33[[#This Row],[Account Deposit Amount]]-Table33[[#This Row],[Account Withdrawl Amount]], )</f>
        <v>0</v>
      </c>
      <c r="N468" s="95">
        <f>IF(Table33[[#This Row],[Category]]="Other Income",Table33[[#This Row],[Account Deposit Amount]]-Table33[[#This Row],[Account Withdrawl Amount]], )</f>
        <v>0</v>
      </c>
      <c r="O468" s="95">
        <f>IF(Table33[[#This Row],[Category]]="Registration",Table33[[#This Row],[Account Deposit Amount]]-Table33[[#This Row],[Account Withdrawl Amount]], )</f>
        <v>0</v>
      </c>
      <c r="P468" s="95">
        <f>IF(Table33[[#This Row],[Category]]="Insignia",Table33[[#This Row],[Account Deposit Amount]]-Table33[[#This Row],[Account Withdrawl Amount]], )</f>
        <v>0</v>
      </c>
      <c r="Q468" s="95">
        <f>IF(Table33[[#This Row],[Category]]="Activities/Program",Table33[[#This Row],[Account Deposit Amount]]-Table33[[#This Row],[Account Withdrawl Amount]], )</f>
        <v>0</v>
      </c>
      <c r="R468" s="95">
        <f>IF(Table33[[#This Row],[Category]]="Travel",Table33[[#This Row],[Account Deposit Amount]]-Table33[[#This Row],[Account Withdrawl Amount]], )</f>
        <v>0</v>
      </c>
      <c r="S468" s="95">
        <f>IF(Table33[[#This Row],[Category]]="Parties Food &amp; Beverages",Table33[[#This Row],[Account Deposit Amount]]-Table33[[#This Row],[Account Withdrawl Amount]], )</f>
        <v>0</v>
      </c>
      <c r="T468" s="95">
        <f>IF(Table33[[#This Row],[Category]]="Service Projects Donation",Table33[[#This Row],[Account Deposit Amount]]-Table33[[#This Row],[Account Withdrawl Amount]], )</f>
        <v>0</v>
      </c>
      <c r="U468" s="95">
        <f>IF(Table33[[#This Row],[Category]]="Cookie Debt",Table33[[#This Row],[Account Deposit Amount]]-Table33[[#This Row],[Account Withdrawl Amount]], )</f>
        <v>0</v>
      </c>
      <c r="V468" s="95">
        <f>IF(Table33[[#This Row],[Category]]="Other Expense",Table33[[#This Row],[Account Deposit Amount]]-Table33[[#This Row],[Account Withdrawl Amount]], )</f>
        <v>0</v>
      </c>
    </row>
    <row r="469" spans="1:22">
      <c r="A469" s="70"/>
      <c r="B469" s="96"/>
      <c r="C469" s="70"/>
      <c r="D469" s="70"/>
      <c r="E469" s="97"/>
      <c r="F469" s="97"/>
      <c r="G469" s="95">
        <f>$G$468+$E$469-$F$469</f>
        <v>0</v>
      </c>
      <c r="H469" s="70"/>
      <c r="I469" s="95">
        <f>IF(Table33[[#This Row],[Category]]="Fall Product",Table33[[#This Row],[Account Deposit Amount]]-Table33[[#This Row],[Account Withdrawl Amount]], )</f>
        <v>0</v>
      </c>
      <c r="J469" s="95">
        <f>IF(Table33[[#This Row],[Category]]="Cookies",Table33[[#This Row],[Account Deposit Amount]]-Table33[[#This Row],[Account Withdrawl Amount]], )</f>
        <v>0</v>
      </c>
      <c r="K469" s="95">
        <f>IF(Table33[[#This Row],[Category]]="Additional Money Earning Activities",Table33[[#This Row],[Account Deposit Amount]]-Table33[[#This Row],[Account Withdrawl Amount]], )</f>
        <v>0</v>
      </c>
      <c r="L469" s="95">
        <f>IF(Table33[[#This Row],[Category]]="Sponsorships",Table33[[#This Row],[Account Deposit Amount]]-Table33[[#This Row],[Account Withdrawl Amount]], )</f>
        <v>0</v>
      </c>
      <c r="M469" s="95">
        <f>IF(Table33[[#This Row],[Category]]="Troop Dues",Table33[[#This Row],[Account Deposit Amount]]-Table33[[#This Row],[Account Withdrawl Amount]], )</f>
        <v>0</v>
      </c>
      <c r="N469" s="95">
        <f>IF(Table33[[#This Row],[Category]]="Other Income",Table33[[#This Row],[Account Deposit Amount]]-Table33[[#This Row],[Account Withdrawl Amount]], )</f>
        <v>0</v>
      </c>
      <c r="O469" s="95">
        <f>IF(Table33[[#This Row],[Category]]="Registration",Table33[[#This Row],[Account Deposit Amount]]-Table33[[#This Row],[Account Withdrawl Amount]], )</f>
        <v>0</v>
      </c>
      <c r="P469" s="95">
        <f>IF(Table33[[#This Row],[Category]]="Insignia",Table33[[#This Row],[Account Deposit Amount]]-Table33[[#This Row],[Account Withdrawl Amount]], )</f>
        <v>0</v>
      </c>
      <c r="Q469" s="95">
        <f>IF(Table33[[#This Row],[Category]]="Activities/Program",Table33[[#This Row],[Account Deposit Amount]]-Table33[[#This Row],[Account Withdrawl Amount]], )</f>
        <v>0</v>
      </c>
      <c r="R469" s="95">
        <f>IF(Table33[[#This Row],[Category]]="Travel",Table33[[#This Row],[Account Deposit Amount]]-Table33[[#This Row],[Account Withdrawl Amount]], )</f>
        <v>0</v>
      </c>
      <c r="S469" s="95">
        <f>IF(Table33[[#This Row],[Category]]="Parties Food &amp; Beverages",Table33[[#This Row],[Account Deposit Amount]]-Table33[[#This Row],[Account Withdrawl Amount]], )</f>
        <v>0</v>
      </c>
      <c r="T469" s="95">
        <f>IF(Table33[[#This Row],[Category]]="Service Projects Donation",Table33[[#This Row],[Account Deposit Amount]]-Table33[[#This Row],[Account Withdrawl Amount]], )</f>
        <v>0</v>
      </c>
      <c r="U469" s="95">
        <f>IF(Table33[[#This Row],[Category]]="Cookie Debt",Table33[[#This Row],[Account Deposit Amount]]-Table33[[#This Row],[Account Withdrawl Amount]], )</f>
        <v>0</v>
      </c>
      <c r="V469" s="95">
        <f>IF(Table33[[#This Row],[Category]]="Other Expense",Table33[[#This Row],[Account Deposit Amount]]-Table33[[#This Row],[Account Withdrawl Amount]], )</f>
        <v>0</v>
      </c>
    </row>
    <row r="470" spans="1:22">
      <c r="A470" s="70"/>
      <c r="B470" s="96"/>
      <c r="C470" s="70"/>
      <c r="D470" s="70"/>
      <c r="E470" s="97"/>
      <c r="F470" s="97"/>
      <c r="G470" s="95">
        <f>$G$469+$E$470-$F$470</f>
        <v>0</v>
      </c>
      <c r="H470" s="70"/>
      <c r="I470" s="95">
        <f>IF(Table33[[#This Row],[Category]]="Fall Product",Table33[[#This Row],[Account Deposit Amount]]-Table33[[#This Row],[Account Withdrawl Amount]], )</f>
        <v>0</v>
      </c>
      <c r="J470" s="95">
        <f>IF(Table33[[#This Row],[Category]]="Cookies",Table33[[#This Row],[Account Deposit Amount]]-Table33[[#This Row],[Account Withdrawl Amount]], )</f>
        <v>0</v>
      </c>
      <c r="K470" s="95">
        <f>IF(Table33[[#This Row],[Category]]="Additional Money Earning Activities",Table33[[#This Row],[Account Deposit Amount]]-Table33[[#This Row],[Account Withdrawl Amount]], )</f>
        <v>0</v>
      </c>
      <c r="L470" s="95">
        <f>IF(Table33[[#This Row],[Category]]="Sponsorships",Table33[[#This Row],[Account Deposit Amount]]-Table33[[#This Row],[Account Withdrawl Amount]], )</f>
        <v>0</v>
      </c>
      <c r="M470" s="95">
        <f>IF(Table33[[#This Row],[Category]]="Troop Dues",Table33[[#This Row],[Account Deposit Amount]]-Table33[[#This Row],[Account Withdrawl Amount]], )</f>
        <v>0</v>
      </c>
      <c r="N470" s="95">
        <f>IF(Table33[[#This Row],[Category]]="Other Income",Table33[[#This Row],[Account Deposit Amount]]-Table33[[#This Row],[Account Withdrawl Amount]], )</f>
        <v>0</v>
      </c>
      <c r="O470" s="95">
        <f>IF(Table33[[#This Row],[Category]]="Registration",Table33[[#This Row],[Account Deposit Amount]]-Table33[[#This Row],[Account Withdrawl Amount]], )</f>
        <v>0</v>
      </c>
      <c r="P470" s="95">
        <f>IF(Table33[[#This Row],[Category]]="Insignia",Table33[[#This Row],[Account Deposit Amount]]-Table33[[#This Row],[Account Withdrawl Amount]], )</f>
        <v>0</v>
      </c>
      <c r="Q470" s="95">
        <f>IF(Table33[[#This Row],[Category]]="Activities/Program",Table33[[#This Row],[Account Deposit Amount]]-Table33[[#This Row],[Account Withdrawl Amount]], )</f>
        <v>0</v>
      </c>
      <c r="R470" s="95">
        <f>IF(Table33[[#This Row],[Category]]="Travel",Table33[[#This Row],[Account Deposit Amount]]-Table33[[#This Row],[Account Withdrawl Amount]], )</f>
        <v>0</v>
      </c>
      <c r="S470" s="95">
        <f>IF(Table33[[#This Row],[Category]]="Parties Food &amp; Beverages",Table33[[#This Row],[Account Deposit Amount]]-Table33[[#This Row],[Account Withdrawl Amount]], )</f>
        <v>0</v>
      </c>
      <c r="T470" s="95">
        <f>IF(Table33[[#This Row],[Category]]="Service Projects Donation",Table33[[#This Row],[Account Deposit Amount]]-Table33[[#This Row],[Account Withdrawl Amount]], )</f>
        <v>0</v>
      </c>
      <c r="U470" s="95">
        <f>IF(Table33[[#This Row],[Category]]="Cookie Debt",Table33[[#This Row],[Account Deposit Amount]]-Table33[[#This Row],[Account Withdrawl Amount]], )</f>
        <v>0</v>
      </c>
      <c r="V470" s="95">
        <f>IF(Table33[[#This Row],[Category]]="Other Expense",Table33[[#This Row],[Account Deposit Amount]]-Table33[[#This Row],[Account Withdrawl Amount]], )</f>
        <v>0</v>
      </c>
    </row>
    <row r="471" spans="1:22">
      <c r="A471" s="70"/>
      <c r="B471" s="96"/>
      <c r="C471" s="70"/>
      <c r="D471" s="70"/>
      <c r="E471" s="97"/>
      <c r="F471" s="97"/>
      <c r="G471" s="95">
        <f>$G$470+$E$471-$F$471</f>
        <v>0</v>
      </c>
      <c r="H471" s="70"/>
      <c r="I471" s="95">
        <f>IF(Table33[[#This Row],[Category]]="Fall Product",Table33[[#This Row],[Account Deposit Amount]]-Table33[[#This Row],[Account Withdrawl Amount]], )</f>
        <v>0</v>
      </c>
      <c r="J471" s="95">
        <f>IF(Table33[[#This Row],[Category]]="Cookies",Table33[[#This Row],[Account Deposit Amount]]-Table33[[#This Row],[Account Withdrawl Amount]], )</f>
        <v>0</v>
      </c>
      <c r="K471" s="95">
        <f>IF(Table33[[#This Row],[Category]]="Additional Money Earning Activities",Table33[[#This Row],[Account Deposit Amount]]-Table33[[#This Row],[Account Withdrawl Amount]], )</f>
        <v>0</v>
      </c>
      <c r="L471" s="95">
        <f>IF(Table33[[#This Row],[Category]]="Sponsorships",Table33[[#This Row],[Account Deposit Amount]]-Table33[[#This Row],[Account Withdrawl Amount]], )</f>
        <v>0</v>
      </c>
      <c r="M471" s="95">
        <f>IF(Table33[[#This Row],[Category]]="Troop Dues",Table33[[#This Row],[Account Deposit Amount]]-Table33[[#This Row],[Account Withdrawl Amount]], )</f>
        <v>0</v>
      </c>
      <c r="N471" s="95">
        <f>IF(Table33[[#This Row],[Category]]="Other Income",Table33[[#This Row],[Account Deposit Amount]]-Table33[[#This Row],[Account Withdrawl Amount]], )</f>
        <v>0</v>
      </c>
      <c r="O471" s="95">
        <f>IF(Table33[[#This Row],[Category]]="Registration",Table33[[#This Row],[Account Deposit Amount]]-Table33[[#This Row],[Account Withdrawl Amount]], )</f>
        <v>0</v>
      </c>
      <c r="P471" s="95">
        <f>IF(Table33[[#This Row],[Category]]="Insignia",Table33[[#This Row],[Account Deposit Amount]]-Table33[[#This Row],[Account Withdrawl Amount]], )</f>
        <v>0</v>
      </c>
      <c r="Q471" s="95">
        <f>IF(Table33[[#This Row],[Category]]="Activities/Program",Table33[[#This Row],[Account Deposit Amount]]-Table33[[#This Row],[Account Withdrawl Amount]], )</f>
        <v>0</v>
      </c>
      <c r="R471" s="95">
        <f>IF(Table33[[#This Row],[Category]]="Travel",Table33[[#This Row],[Account Deposit Amount]]-Table33[[#This Row],[Account Withdrawl Amount]], )</f>
        <v>0</v>
      </c>
      <c r="S471" s="95">
        <f>IF(Table33[[#This Row],[Category]]="Parties Food &amp; Beverages",Table33[[#This Row],[Account Deposit Amount]]-Table33[[#This Row],[Account Withdrawl Amount]], )</f>
        <v>0</v>
      </c>
      <c r="T471" s="95">
        <f>IF(Table33[[#This Row],[Category]]="Service Projects Donation",Table33[[#This Row],[Account Deposit Amount]]-Table33[[#This Row],[Account Withdrawl Amount]], )</f>
        <v>0</v>
      </c>
      <c r="U471" s="95">
        <f>IF(Table33[[#This Row],[Category]]="Cookie Debt",Table33[[#This Row],[Account Deposit Amount]]-Table33[[#This Row],[Account Withdrawl Amount]], )</f>
        <v>0</v>
      </c>
      <c r="V471" s="95">
        <f>IF(Table33[[#This Row],[Category]]="Other Expense",Table33[[#This Row],[Account Deposit Amount]]-Table33[[#This Row],[Account Withdrawl Amount]], )</f>
        <v>0</v>
      </c>
    </row>
    <row r="472" spans="1:22">
      <c r="A472" s="70"/>
      <c r="B472" s="96"/>
      <c r="C472" s="70"/>
      <c r="D472" s="70"/>
      <c r="E472" s="97"/>
      <c r="F472" s="97"/>
      <c r="G472" s="95">
        <f>$G$471+$E$472-$F$472</f>
        <v>0</v>
      </c>
      <c r="H472" s="70"/>
      <c r="I472" s="95">
        <f>IF(Table33[[#This Row],[Category]]="Fall Product",Table33[[#This Row],[Account Deposit Amount]]-Table33[[#This Row],[Account Withdrawl Amount]], )</f>
        <v>0</v>
      </c>
      <c r="J472" s="95">
        <f>IF(Table33[[#This Row],[Category]]="Cookies",Table33[[#This Row],[Account Deposit Amount]]-Table33[[#This Row],[Account Withdrawl Amount]], )</f>
        <v>0</v>
      </c>
      <c r="K472" s="95">
        <f>IF(Table33[[#This Row],[Category]]="Additional Money Earning Activities",Table33[[#This Row],[Account Deposit Amount]]-Table33[[#This Row],[Account Withdrawl Amount]], )</f>
        <v>0</v>
      </c>
      <c r="L472" s="95">
        <f>IF(Table33[[#This Row],[Category]]="Sponsorships",Table33[[#This Row],[Account Deposit Amount]]-Table33[[#This Row],[Account Withdrawl Amount]], )</f>
        <v>0</v>
      </c>
      <c r="M472" s="95">
        <f>IF(Table33[[#This Row],[Category]]="Troop Dues",Table33[[#This Row],[Account Deposit Amount]]-Table33[[#This Row],[Account Withdrawl Amount]], )</f>
        <v>0</v>
      </c>
      <c r="N472" s="95">
        <f>IF(Table33[[#This Row],[Category]]="Other Income",Table33[[#This Row],[Account Deposit Amount]]-Table33[[#This Row],[Account Withdrawl Amount]], )</f>
        <v>0</v>
      </c>
      <c r="O472" s="95">
        <f>IF(Table33[[#This Row],[Category]]="Registration",Table33[[#This Row],[Account Deposit Amount]]-Table33[[#This Row],[Account Withdrawl Amount]], )</f>
        <v>0</v>
      </c>
      <c r="P472" s="95">
        <f>IF(Table33[[#This Row],[Category]]="Insignia",Table33[[#This Row],[Account Deposit Amount]]-Table33[[#This Row],[Account Withdrawl Amount]], )</f>
        <v>0</v>
      </c>
      <c r="Q472" s="95">
        <f>IF(Table33[[#This Row],[Category]]="Activities/Program",Table33[[#This Row],[Account Deposit Amount]]-Table33[[#This Row],[Account Withdrawl Amount]], )</f>
        <v>0</v>
      </c>
      <c r="R472" s="95">
        <f>IF(Table33[[#This Row],[Category]]="Travel",Table33[[#This Row],[Account Deposit Amount]]-Table33[[#This Row],[Account Withdrawl Amount]], )</f>
        <v>0</v>
      </c>
      <c r="S472" s="95">
        <f>IF(Table33[[#This Row],[Category]]="Parties Food &amp; Beverages",Table33[[#This Row],[Account Deposit Amount]]-Table33[[#This Row],[Account Withdrawl Amount]], )</f>
        <v>0</v>
      </c>
      <c r="T472" s="95">
        <f>IF(Table33[[#This Row],[Category]]="Service Projects Donation",Table33[[#This Row],[Account Deposit Amount]]-Table33[[#This Row],[Account Withdrawl Amount]], )</f>
        <v>0</v>
      </c>
      <c r="U472" s="95">
        <f>IF(Table33[[#This Row],[Category]]="Cookie Debt",Table33[[#This Row],[Account Deposit Amount]]-Table33[[#This Row],[Account Withdrawl Amount]], )</f>
        <v>0</v>
      </c>
      <c r="V472" s="95">
        <f>IF(Table33[[#This Row],[Category]]="Other Expense",Table33[[#This Row],[Account Deposit Amount]]-Table33[[#This Row],[Account Withdrawl Amount]], )</f>
        <v>0</v>
      </c>
    </row>
    <row r="473" spans="1:22">
      <c r="A473" s="70"/>
      <c r="B473" s="96"/>
      <c r="C473" s="70"/>
      <c r="D473" s="70"/>
      <c r="E473" s="97"/>
      <c r="F473" s="97"/>
      <c r="G473" s="95">
        <f>$G$472+$E$473-$F$473</f>
        <v>0</v>
      </c>
      <c r="H473" s="70"/>
      <c r="I473" s="95">
        <f>IF(Table33[[#This Row],[Category]]="Fall Product",Table33[[#This Row],[Account Deposit Amount]]-Table33[[#This Row],[Account Withdrawl Amount]], )</f>
        <v>0</v>
      </c>
      <c r="J473" s="95">
        <f>IF(Table33[[#This Row],[Category]]="Cookies",Table33[[#This Row],[Account Deposit Amount]]-Table33[[#This Row],[Account Withdrawl Amount]], )</f>
        <v>0</v>
      </c>
      <c r="K473" s="95">
        <f>IF(Table33[[#This Row],[Category]]="Additional Money Earning Activities",Table33[[#This Row],[Account Deposit Amount]]-Table33[[#This Row],[Account Withdrawl Amount]], )</f>
        <v>0</v>
      </c>
      <c r="L473" s="95">
        <f>IF(Table33[[#This Row],[Category]]="Sponsorships",Table33[[#This Row],[Account Deposit Amount]]-Table33[[#This Row],[Account Withdrawl Amount]], )</f>
        <v>0</v>
      </c>
      <c r="M473" s="95">
        <f>IF(Table33[[#This Row],[Category]]="Troop Dues",Table33[[#This Row],[Account Deposit Amount]]-Table33[[#This Row],[Account Withdrawl Amount]], )</f>
        <v>0</v>
      </c>
      <c r="N473" s="95">
        <f>IF(Table33[[#This Row],[Category]]="Other Income",Table33[[#This Row],[Account Deposit Amount]]-Table33[[#This Row],[Account Withdrawl Amount]], )</f>
        <v>0</v>
      </c>
      <c r="O473" s="95">
        <f>IF(Table33[[#This Row],[Category]]="Registration",Table33[[#This Row],[Account Deposit Amount]]-Table33[[#This Row],[Account Withdrawl Amount]], )</f>
        <v>0</v>
      </c>
      <c r="P473" s="95">
        <f>IF(Table33[[#This Row],[Category]]="Insignia",Table33[[#This Row],[Account Deposit Amount]]-Table33[[#This Row],[Account Withdrawl Amount]], )</f>
        <v>0</v>
      </c>
      <c r="Q473" s="95">
        <f>IF(Table33[[#This Row],[Category]]="Activities/Program",Table33[[#This Row],[Account Deposit Amount]]-Table33[[#This Row],[Account Withdrawl Amount]], )</f>
        <v>0</v>
      </c>
      <c r="R473" s="95">
        <f>IF(Table33[[#This Row],[Category]]="Travel",Table33[[#This Row],[Account Deposit Amount]]-Table33[[#This Row],[Account Withdrawl Amount]], )</f>
        <v>0</v>
      </c>
      <c r="S473" s="95">
        <f>IF(Table33[[#This Row],[Category]]="Parties Food &amp; Beverages",Table33[[#This Row],[Account Deposit Amount]]-Table33[[#This Row],[Account Withdrawl Amount]], )</f>
        <v>0</v>
      </c>
      <c r="T473" s="95">
        <f>IF(Table33[[#This Row],[Category]]="Service Projects Donation",Table33[[#This Row],[Account Deposit Amount]]-Table33[[#This Row],[Account Withdrawl Amount]], )</f>
        <v>0</v>
      </c>
      <c r="U473" s="95">
        <f>IF(Table33[[#This Row],[Category]]="Cookie Debt",Table33[[#This Row],[Account Deposit Amount]]-Table33[[#This Row],[Account Withdrawl Amount]], )</f>
        <v>0</v>
      </c>
      <c r="V473" s="95">
        <f>IF(Table33[[#This Row],[Category]]="Other Expense",Table33[[#This Row],[Account Deposit Amount]]-Table33[[#This Row],[Account Withdrawl Amount]], )</f>
        <v>0</v>
      </c>
    </row>
    <row r="474" spans="1:22">
      <c r="A474" s="70"/>
      <c r="B474" s="96"/>
      <c r="C474" s="70"/>
      <c r="D474" s="70"/>
      <c r="E474" s="97"/>
      <c r="F474" s="97"/>
      <c r="G474" s="95">
        <f>$G$473+$E$474-$F$474</f>
        <v>0</v>
      </c>
      <c r="H474" s="70"/>
      <c r="I474" s="95">
        <f>IF(Table33[[#This Row],[Category]]="Fall Product",Table33[[#This Row],[Account Deposit Amount]]-Table33[[#This Row],[Account Withdrawl Amount]], )</f>
        <v>0</v>
      </c>
      <c r="J474" s="95">
        <f>IF(Table33[[#This Row],[Category]]="Cookies",Table33[[#This Row],[Account Deposit Amount]]-Table33[[#This Row],[Account Withdrawl Amount]], )</f>
        <v>0</v>
      </c>
      <c r="K474" s="95">
        <f>IF(Table33[[#This Row],[Category]]="Additional Money Earning Activities",Table33[[#This Row],[Account Deposit Amount]]-Table33[[#This Row],[Account Withdrawl Amount]], )</f>
        <v>0</v>
      </c>
      <c r="L474" s="95">
        <f>IF(Table33[[#This Row],[Category]]="Sponsorships",Table33[[#This Row],[Account Deposit Amount]]-Table33[[#This Row],[Account Withdrawl Amount]], )</f>
        <v>0</v>
      </c>
      <c r="M474" s="95">
        <f>IF(Table33[[#This Row],[Category]]="Troop Dues",Table33[[#This Row],[Account Deposit Amount]]-Table33[[#This Row],[Account Withdrawl Amount]], )</f>
        <v>0</v>
      </c>
      <c r="N474" s="95">
        <f>IF(Table33[[#This Row],[Category]]="Other Income",Table33[[#This Row],[Account Deposit Amount]]-Table33[[#This Row],[Account Withdrawl Amount]], )</f>
        <v>0</v>
      </c>
      <c r="O474" s="95">
        <f>IF(Table33[[#This Row],[Category]]="Registration",Table33[[#This Row],[Account Deposit Amount]]-Table33[[#This Row],[Account Withdrawl Amount]], )</f>
        <v>0</v>
      </c>
      <c r="P474" s="95">
        <f>IF(Table33[[#This Row],[Category]]="Insignia",Table33[[#This Row],[Account Deposit Amount]]-Table33[[#This Row],[Account Withdrawl Amount]], )</f>
        <v>0</v>
      </c>
      <c r="Q474" s="95">
        <f>IF(Table33[[#This Row],[Category]]="Activities/Program",Table33[[#This Row],[Account Deposit Amount]]-Table33[[#This Row],[Account Withdrawl Amount]], )</f>
        <v>0</v>
      </c>
      <c r="R474" s="95">
        <f>IF(Table33[[#This Row],[Category]]="Travel",Table33[[#This Row],[Account Deposit Amount]]-Table33[[#This Row],[Account Withdrawl Amount]], )</f>
        <v>0</v>
      </c>
      <c r="S474" s="95">
        <f>IF(Table33[[#This Row],[Category]]="Parties Food &amp; Beverages",Table33[[#This Row],[Account Deposit Amount]]-Table33[[#This Row],[Account Withdrawl Amount]], )</f>
        <v>0</v>
      </c>
      <c r="T474" s="95">
        <f>IF(Table33[[#This Row],[Category]]="Service Projects Donation",Table33[[#This Row],[Account Deposit Amount]]-Table33[[#This Row],[Account Withdrawl Amount]], )</f>
        <v>0</v>
      </c>
      <c r="U474" s="95">
        <f>IF(Table33[[#This Row],[Category]]="Cookie Debt",Table33[[#This Row],[Account Deposit Amount]]-Table33[[#This Row],[Account Withdrawl Amount]], )</f>
        <v>0</v>
      </c>
      <c r="V474" s="95">
        <f>IF(Table33[[#This Row],[Category]]="Other Expense",Table33[[#This Row],[Account Deposit Amount]]-Table33[[#This Row],[Account Withdrawl Amount]], )</f>
        <v>0</v>
      </c>
    </row>
    <row r="475" spans="1:22">
      <c r="A475" s="70"/>
      <c r="B475" s="96"/>
      <c r="C475" s="70"/>
      <c r="D475" s="70"/>
      <c r="E475" s="97"/>
      <c r="F475" s="97"/>
      <c r="G475" s="95">
        <f>$G$474+$E$475-$F$475</f>
        <v>0</v>
      </c>
      <c r="H475" s="70"/>
      <c r="I475" s="95">
        <f>IF(Table33[[#This Row],[Category]]="Fall Product",Table33[[#This Row],[Account Deposit Amount]]-Table33[[#This Row],[Account Withdrawl Amount]], )</f>
        <v>0</v>
      </c>
      <c r="J475" s="95">
        <f>IF(Table33[[#This Row],[Category]]="Cookies",Table33[[#This Row],[Account Deposit Amount]]-Table33[[#This Row],[Account Withdrawl Amount]], )</f>
        <v>0</v>
      </c>
      <c r="K475" s="95">
        <f>IF(Table33[[#This Row],[Category]]="Additional Money Earning Activities",Table33[[#This Row],[Account Deposit Amount]]-Table33[[#This Row],[Account Withdrawl Amount]], )</f>
        <v>0</v>
      </c>
      <c r="L475" s="95">
        <f>IF(Table33[[#This Row],[Category]]="Sponsorships",Table33[[#This Row],[Account Deposit Amount]]-Table33[[#This Row],[Account Withdrawl Amount]], )</f>
        <v>0</v>
      </c>
      <c r="M475" s="95">
        <f>IF(Table33[[#This Row],[Category]]="Troop Dues",Table33[[#This Row],[Account Deposit Amount]]-Table33[[#This Row],[Account Withdrawl Amount]], )</f>
        <v>0</v>
      </c>
      <c r="N475" s="95">
        <f>IF(Table33[[#This Row],[Category]]="Other Income",Table33[[#This Row],[Account Deposit Amount]]-Table33[[#This Row],[Account Withdrawl Amount]], )</f>
        <v>0</v>
      </c>
      <c r="O475" s="95">
        <f>IF(Table33[[#This Row],[Category]]="Registration",Table33[[#This Row],[Account Deposit Amount]]-Table33[[#This Row],[Account Withdrawl Amount]], )</f>
        <v>0</v>
      </c>
      <c r="P475" s="95">
        <f>IF(Table33[[#This Row],[Category]]="Insignia",Table33[[#This Row],[Account Deposit Amount]]-Table33[[#This Row],[Account Withdrawl Amount]], )</f>
        <v>0</v>
      </c>
      <c r="Q475" s="95">
        <f>IF(Table33[[#This Row],[Category]]="Activities/Program",Table33[[#This Row],[Account Deposit Amount]]-Table33[[#This Row],[Account Withdrawl Amount]], )</f>
        <v>0</v>
      </c>
      <c r="R475" s="95">
        <f>IF(Table33[[#This Row],[Category]]="Travel",Table33[[#This Row],[Account Deposit Amount]]-Table33[[#This Row],[Account Withdrawl Amount]], )</f>
        <v>0</v>
      </c>
      <c r="S475" s="95">
        <f>IF(Table33[[#This Row],[Category]]="Parties Food &amp; Beverages",Table33[[#This Row],[Account Deposit Amount]]-Table33[[#This Row],[Account Withdrawl Amount]], )</f>
        <v>0</v>
      </c>
      <c r="T475" s="95">
        <f>IF(Table33[[#This Row],[Category]]="Service Projects Donation",Table33[[#This Row],[Account Deposit Amount]]-Table33[[#This Row],[Account Withdrawl Amount]], )</f>
        <v>0</v>
      </c>
      <c r="U475" s="95">
        <f>IF(Table33[[#This Row],[Category]]="Cookie Debt",Table33[[#This Row],[Account Deposit Amount]]-Table33[[#This Row],[Account Withdrawl Amount]], )</f>
        <v>0</v>
      </c>
      <c r="V475" s="95">
        <f>IF(Table33[[#This Row],[Category]]="Other Expense",Table33[[#This Row],[Account Deposit Amount]]-Table33[[#This Row],[Account Withdrawl Amount]], )</f>
        <v>0</v>
      </c>
    </row>
    <row r="476" spans="1:22">
      <c r="A476" s="70"/>
      <c r="B476" s="96"/>
      <c r="C476" s="70"/>
      <c r="D476" s="70"/>
      <c r="E476" s="97"/>
      <c r="F476" s="97"/>
      <c r="G476" s="95">
        <f>$G$475+$E$476-$F$476</f>
        <v>0</v>
      </c>
      <c r="H476" s="70"/>
      <c r="I476" s="95">
        <f>IF(Table33[[#This Row],[Category]]="Fall Product",Table33[[#This Row],[Account Deposit Amount]]-Table33[[#This Row],[Account Withdrawl Amount]], )</f>
        <v>0</v>
      </c>
      <c r="J476" s="95">
        <f>IF(Table33[[#This Row],[Category]]="Cookies",Table33[[#This Row],[Account Deposit Amount]]-Table33[[#This Row],[Account Withdrawl Amount]], )</f>
        <v>0</v>
      </c>
      <c r="K476" s="95">
        <f>IF(Table33[[#This Row],[Category]]="Additional Money Earning Activities",Table33[[#This Row],[Account Deposit Amount]]-Table33[[#This Row],[Account Withdrawl Amount]], )</f>
        <v>0</v>
      </c>
      <c r="L476" s="95">
        <f>IF(Table33[[#This Row],[Category]]="Sponsorships",Table33[[#This Row],[Account Deposit Amount]]-Table33[[#This Row],[Account Withdrawl Amount]], )</f>
        <v>0</v>
      </c>
      <c r="M476" s="95">
        <f>IF(Table33[[#This Row],[Category]]="Troop Dues",Table33[[#This Row],[Account Deposit Amount]]-Table33[[#This Row],[Account Withdrawl Amount]], )</f>
        <v>0</v>
      </c>
      <c r="N476" s="95">
        <f>IF(Table33[[#This Row],[Category]]="Other Income",Table33[[#This Row],[Account Deposit Amount]]-Table33[[#This Row],[Account Withdrawl Amount]], )</f>
        <v>0</v>
      </c>
      <c r="O476" s="95">
        <f>IF(Table33[[#This Row],[Category]]="Registration",Table33[[#This Row],[Account Deposit Amount]]-Table33[[#This Row],[Account Withdrawl Amount]], )</f>
        <v>0</v>
      </c>
      <c r="P476" s="95">
        <f>IF(Table33[[#This Row],[Category]]="Insignia",Table33[[#This Row],[Account Deposit Amount]]-Table33[[#This Row],[Account Withdrawl Amount]], )</f>
        <v>0</v>
      </c>
      <c r="Q476" s="95">
        <f>IF(Table33[[#This Row],[Category]]="Activities/Program",Table33[[#This Row],[Account Deposit Amount]]-Table33[[#This Row],[Account Withdrawl Amount]], )</f>
        <v>0</v>
      </c>
      <c r="R476" s="95">
        <f>IF(Table33[[#This Row],[Category]]="Travel",Table33[[#This Row],[Account Deposit Amount]]-Table33[[#This Row],[Account Withdrawl Amount]], )</f>
        <v>0</v>
      </c>
      <c r="S476" s="95">
        <f>IF(Table33[[#This Row],[Category]]="Parties Food &amp; Beverages",Table33[[#This Row],[Account Deposit Amount]]-Table33[[#This Row],[Account Withdrawl Amount]], )</f>
        <v>0</v>
      </c>
      <c r="T476" s="95">
        <f>IF(Table33[[#This Row],[Category]]="Service Projects Donation",Table33[[#This Row],[Account Deposit Amount]]-Table33[[#This Row],[Account Withdrawl Amount]], )</f>
        <v>0</v>
      </c>
      <c r="U476" s="95">
        <f>IF(Table33[[#This Row],[Category]]="Cookie Debt",Table33[[#This Row],[Account Deposit Amount]]-Table33[[#This Row],[Account Withdrawl Amount]], )</f>
        <v>0</v>
      </c>
      <c r="V476" s="95">
        <f>IF(Table33[[#This Row],[Category]]="Other Expense",Table33[[#This Row],[Account Deposit Amount]]-Table33[[#This Row],[Account Withdrawl Amount]], )</f>
        <v>0</v>
      </c>
    </row>
    <row r="477" spans="1:22">
      <c r="A477" s="70"/>
      <c r="B477" s="96"/>
      <c r="C477" s="70"/>
      <c r="D477" s="70"/>
      <c r="E477" s="97"/>
      <c r="F477" s="97"/>
      <c r="G477" s="95">
        <f>$G$476+$E$477-$F$477</f>
        <v>0</v>
      </c>
      <c r="H477" s="70"/>
      <c r="I477" s="95">
        <f>IF(Table33[[#This Row],[Category]]="Fall Product",Table33[[#This Row],[Account Deposit Amount]]-Table33[[#This Row],[Account Withdrawl Amount]], )</f>
        <v>0</v>
      </c>
      <c r="J477" s="95">
        <f>IF(Table33[[#This Row],[Category]]="Cookies",Table33[[#This Row],[Account Deposit Amount]]-Table33[[#This Row],[Account Withdrawl Amount]], )</f>
        <v>0</v>
      </c>
      <c r="K477" s="95">
        <f>IF(Table33[[#This Row],[Category]]="Additional Money Earning Activities",Table33[[#This Row],[Account Deposit Amount]]-Table33[[#This Row],[Account Withdrawl Amount]], )</f>
        <v>0</v>
      </c>
      <c r="L477" s="95">
        <f>IF(Table33[[#This Row],[Category]]="Sponsorships",Table33[[#This Row],[Account Deposit Amount]]-Table33[[#This Row],[Account Withdrawl Amount]], )</f>
        <v>0</v>
      </c>
      <c r="M477" s="95">
        <f>IF(Table33[[#This Row],[Category]]="Troop Dues",Table33[[#This Row],[Account Deposit Amount]]-Table33[[#This Row],[Account Withdrawl Amount]], )</f>
        <v>0</v>
      </c>
      <c r="N477" s="95">
        <f>IF(Table33[[#This Row],[Category]]="Other Income",Table33[[#This Row],[Account Deposit Amount]]-Table33[[#This Row],[Account Withdrawl Amount]], )</f>
        <v>0</v>
      </c>
      <c r="O477" s="95">
        <f>IF(Table33[[#This Row],[Category]]="Registration",Table33[[#This Row],[Account Deposit Amount]]-Table33[[#This Row],[Account Withdrawl Amount]], )</f>
        <v>0</v>
      </c>
      <c r="P477" s="95">
        <f>IF(Table33[[#This Row],[Category]]="Insignia",Table33[[#This Row],[Account Deposit Amount]]-Table33[[#This Row],[Account Withdrawl Amount]], )</f>
        <v>0</v>
      </c>
      <c r="Q477" s="95">
        <f>IF(Table33[[#This Row],[Category]]="Activities/Program",Table33[[#This Row],[Account Deposit Amount]]-Table33[[#This Row],[Account Withdrawl Amount]], )</f>
        <v>0</v>
      </c>
      <c r="R477" s="95">
        <f>IF(Table33[[#This Row],[Category]]="Travel",Table33[[#This Row],[Account Deposit Amount]]-Table33[[#This Row],[Account Withdrawl Amount]], )</f>
        <v>0</v>
      </c>
      <c r="S477" s="95">
        <f>IF(Table33[[#This Row],[Category]]="Parties Food &amp; Beverages",Table33[[#This Row],[Account Deposit Amount]]-Table33[[#This Row],[Account Withdrawl Amount]], )</f>
        <v>0</v>
      </c>
      <c r="T477" s="95">
        <f>IF(Table33[[#This Row],[Category]]="Service Projects Donation",Table33[[#This Row],[Account Deposit Amount]]-Table33[[#This Row],[Account Withdrawl Amount]], )</f>
        <v>0</v>
      </c>
      <c r="U477" s="95">
        <f>IF(Table33[[#This Row],[Category]]="Cookie Debt",Table33[[#This Row],[Account Deposit Amount]]-Table33[[#This Row],[Account Withdrawl Amount]], )</f>
        <v>0</v>
      </c>
      <c r="V477" s="95">
        <f>IF(Table33[[#This Row],[Category]]="Other Expense",Table33[[#This Row],[Account Deposit Amount]]-Table33[[#This Row],[Account Withdrawl Amount]], )</f>
        <v>0</v>
      </c>
    </row>
    <row r="478" spans="1:22">
      <c r="A478" s="70"/>
      <c r="B478" s="96"/>
      <c r="C478" s="70"/>
      <c r="D478" s="70"/>
      <c r="E478" s="97"/>
      <c r="F478" s="97"/>
      <c r="G478" s="95">
        <f>$G$477+$E$478-$F$478</f>
        <v>0</v>
      </c>
      <c r="H478" s="70"/>
      <c r="I478" s="95">
        <f>IF(Table33[[#This Row],[Category]]="Fall Product",Table33[[#This Row],[Account Deposit Amount]]-Table33[[#This Row],[Account Withdrawl Amount]], )</f>
        <v>0</v>
      </c>
      <c r="J478" s="95">
        <f>IF(Table33[[#This Row],[Category]]="Cookies",Table33[[#This Row],[Account Deposit Amount]]-Table33[[#This Row],[Account Withdrawl Amount]], )</f>
        <v>0</v>
      </c>
      <c r="K478" s="95">
        <f>IF(Table33[[#This Row],[Category]]="Additional Money Earning Activities",Table33[[#This Row],[Account Deposit Amount]]-Table33[[#This Row],[Account Withdrawl Amount]], )</f>
        <v>0</v>
      </c>
      <c r="L478" s="95">
        <f>IF(Table33[[#This Row],[Category]]="Sponsorships",Table33[[#This Row],[Account Deposit Amount]]-Table33[[#This Row],[Account Withdrawl Amount]], )</f>
        <v>0</v>
      </c>
      <c r="M478" s="95">
        <f>IF(Table33[[#This Row],[Category]]="Troop Dues",Table33[[#This Row],[Account Deposit Amount]]-Table33[[#This Row],[Account Withdrawl Amount]], )</f>
        <v>0</v>
      </c>
      <c r="N478" s="95">
        <f>IF(Table33[[#This Row],[Category]]="Other Income",Table33[[#This Row],[Account Deposit Amount]]-Table33[[#This Row],[Account Withdrawl Amount]], )</f>
        <v>0</v>
      </c>
      <c r="O478" s="95">
        <f>IF(Table33[[#This Row],[Category]]="Registration",Table33[[#This Row],[Account Deposit Amount]]-Table33[[#This Row],[Account Withdrawl Amount]], )</f>
        <v>0</v>
      </c>
      <c r="P478" s="95">
        <f>IF(Table33[[#This Row],[Category]]="Insignia",Table33[[#This Row],[Account Deposit Amount]]-Table33[[#This Row],[Account Withdrawl Amount]], )</f>
        <v>0</v>
      </c>
      <c r="Q478" s="95">
        <f>IF(Table33[[#This Row],[Category]]="Activities/Program",Table33[[#This Row],[Account Deposit Amount]]-Table33[[#This Row],[Account Withdrawl Amount]], )</f>
        <v>0</v>
      </c>
      <c r="R478" s="95">
        <f>IF(Table33[[#This Row],[Category]]="Travel",Table33[[#This Row],[Account Deposit Amount]]-Table33[[#This Row],[Account Withdrawl Amount]], )</f>
        <v>0</v>
      </c>
      <c r="S478" s="95">
        <f>IF(Table33[[#This Row],[Category]]="Parties Food &amp; Beverages",Table33[[#This Row],[Account Deposit Amount]]-Table33[[#This Row],[Account Withdrawl Amount]], )</f>
        <v>0</v>
      </c>
      <c r="T478" s="95">
        <f>IF(Table33[[#This Row],[Category]]="Service Projects Donation",Table33[[#This Row],[Account Deposit Amount]]-Table33[[#This Row],[Account Withdrawl Amount]], )</f>
        <v>0</v>
      </c>
      <c r="U478" s="95">
        <f>IF(Table33[[#This Row],[Category]]="Cookie Debt",Table33[[#This Row],[Account Deposit Amount]]-Table33[[#This Row],[Account Withdrawl Amount]], )</f>
        <v>0</v>
      </c>
      <c r="V478" s="95">
        <f>IF(Table33[[#This Row],[Category]]="Other Expense",Table33[[#This Row],[Account Deposit Amount]]-Table33[[#This Row],[Account Withdrawl Amount]], )</f>
        <v>0</v>
      </c>
    </row>
    <row r="479" spans="1:22">
      <c r="A479" s="70"/>
      <c r="B479" s="96"/>
      <c r="C479" s="70"/>
      <c r="D479" s="70"/>
      <c r="E479" s="97"/>
      <c r="F479" s="97"/>
      <c r="G479" s="95">
        <f>$G$478+$E$479-$F$479</f>
        <v>0</v>
      </c>
      <c r="H479" s="70"/>
      <c r="I479" s="95">
        <f>IF(Table33[[#This Row],[Category]]="Fall Product",Table33[[#This Row],[Account Deposit Amount]]-Table33[[#This Row],[Account Withdrawl Amount]], )</f>
        <v>0</v>
      </c>
      <c r="J479" s="95">
        <f>IF(Table33[[#This Row],[Category]]="Cookies",Table33[[#This Row],[Account Deposit Amount]]-Table33[[#This Row],[Account Withdrawl Amount]], )</f>
        <v>0</v>
      </c>
      <c r="K479" s="95">
        <f>IF(Table33[[#This Row],[Category]]="Additional Money Earning Activities",Table33[[#This Row],[Account Deposit Amount]]-Table33[[#This Row],[Account Withdrawl Amount]], )</f>
        <v>0</v>
      </c>
      <c r="L479" s="95">
        <f>IF(Table33[[#This Row],[Category]]="Sponsorships",Table33[[#This Row],[Account Deposit Amount]]-Table33[[#This Row],[Account Withdrawl Amount]], )</f>
        <v>0</v>
      </c>
      <c r="M479" s="95">
        <f>IF(Table33[[#This Row],[Category]]="Troop Dues",Table33[[#This Row],[Account Deposit Amount]]-Table33[[#This Row],[Account Withdrawl Amount]], )</f>
        <v>0</v>
      </c>
      <c r="N479" s="95">
        <f>IF(Table33[[#This Row],[Category]]="Other Income",Table33[[#This Row],[Account Deposit Amount]]-Table33[[#This Row],[Account Withdrawl Amount]], )</f>
        <v>0</v>
      </c>
      <c r="O479" s="95">
        <f>IF(Table33[[#This Row],[Category]]="Registration",Table33[[#This Row],[Account Deposit Amount]]-Table33[[#This Row],[Account Withdrawl Amount]], )</f>
        <v>0</v>
      </c>
      <c r="P479" s="95">
        <f>IF(Table33[[#This Row],[Category]]="Insignia",Table33[[#This Row],[Account Deposit Amount]]-Table33[[#This Row],[Account Withdrawl Amount]], )</f>
        <v>0</v>
      </c>
      <c r="Q479" s="95">
        <f>IF(Table33[[#This Row],[Category]]="Activities/Program",Table33[[#This Row],[Account Deposit Amount]]-Table33[[#This Row],[Account Withdrawl Amount]], )</f>
        <v>0</v>
      </c>
      <c r="R479" s="95">
        <f>IF(Table33[[#This Row],[Category]]="Travel",Table33[[#This Row],[Account Deposit Amount]]-Table33[[#This Row],[Account Withdrawl Amount]], )</f>
        <v>0</v>
      </c>
      <c r="S479" s="95">
        <f>IF(Table33[[#This Row],[Category]]="Parties Food &amp; Beverages",Table33[[#This Row],[Account Deposit Amount]]-Table33[[#This Row],[Account Withdrawl Amount]], )</f>
        <v>0</v>
      </c>
      <c r="T479" s="95">
        <f>IF(Table33[[#This Row],[Category]]="Service Projects Donation",Table33[[#This Row],[Account Deposit Amount]]-Table33[[#This Row],[Account Withdrawl Amount]], )</f>
        <v>0</v>
      </c>
      <c r="U479" s="95">
        <f>IF(Table33[[#This Row],[Category]]="Cookie Debt",Table33[[#This Row],[Account Deposit Amount]]-Table33[[#This Row],[Account Withdrawl Amount]], )</f>
        <v>0</v>
      </c>
      <c r="V479" s="95">
        <f>IF(Table33[[#This Row],[Category]]="Other Expense",Table33[[#This Row],[Account Deposit Amount]]-Table33[[#This Row],[Account Withdrawl Amount]], )</f>
        <v>0</v>
      </c>
    </row>
    <row r="480" spans="1:22">
      <c r="A480" s="70"/>
      <c r="B480" s="96"/>
      <c r="C480" s="70"/>
      <c r="D480" s="70"/>
      <c r="E480" s="97"/>
      <c r="F480" s="97"/>
      <c r="G480" s="95">
        <f>$G$479+$E$480-$F$480</f>
        <v>0</v>
      </c>
      <c r="H480" s="70"/>
      <c r="I480" s="95">
        <f>IF(Table33[[#This Row],[Category]]="Fall Product",Table33[[#This Row],[Account Deposit Amount]]-Table33[[#This Row],[Account Withdrawl Amount]], )</f>
        <v>0</v>
      </c>
      <c r="J480" s="95">
        <f>IF(Table33[[#This Row],[Category]]="Cookies",Table33[[#This Row],[Account Deposit Amount]]-Table33[[#This Row],[Account Withdrawl Amount]], )</f>
        <v>0</v>
      </c>
      <c r="K480" s="95">
        <f>IF(Table33[[#This Row],[Category]]="Additional Money Earning Activities",Table33[[#This Row],[Account Deposit Amount]]-Table33[[#This Row],[Account Withdrawl Amount]], )</f>
        <v>0</v>
      </c>
      <c r="L480" s="95">
        <f>IF(Table33[[#This Row],[Category]]="Sponsorships",Table33[[#This Row],[Account Deposit Amount]]-Table33[[#This Row],[Account Withdrawl Amount]], )</f>
        <v>0</v>
      </c>
      <c r="M480" s="95">
        <f>IF(Table33[[#This Row],[Category]]="Troop Dues",Table33[[#This Row],[Account Deposit Amount]]-Table33[[#This Row],[Account Withdrawl Amount]], )</f>
        <v>0</v>
      </c>
      <c r="N480" s="95">
        <f>IF(Table33[[#This Row],[Category]]="Other Income",Table33[[#This Row],[Account Deposit Amount]]-Table33[[#This Row],[Account Withdrawl Amount]], )</f>
        <v>0</v>
      </c>
      <c r="O480" s="95">
        <f>IF(Table33[[#This Row],[Category]]="Registration",Table33[[#This Row],[Account Deposit Amount]]-Table33[[#This Row],[Account Withdrawl Amount]], )</f>
        <v>0</v>
      </c>
      <c r="P480" s="95">
        <f>IF(Table33[[#This Row],[Category]]="Insignia",Table33[[#This Row],[Account Deposit Amount]]-Table33[[#This Row],[Account Withdrawl Amount]], )</f>
        <v>0</v>
      </c>
      <c r="Q480" s="95">
        <f>IF(Table33[[#This Row],[Category]]="Activities/Program",Table33[[#This Row],[Account Deposit Amount]]-Table33[[#This Row],[Account Withdrawl Amount]], )</f>
        <v>0</v>
      </c>
      <c r="R480" s="95">
        <f>IF(Table33[[#This Row],[Category]]="Travel",Table33[[#This Row],[Account Deposit Amount]]-Table33[[#This Row],[Account Withdrawl Amount]], )</f>
        <v>0</v>
      </c>
      <c r="S480" s="95">
        <f>IF(Table33[[#This Row],[Category]]="Parties Food &amp; Beverages",Table33[[#This Row],[Account Deposit Amount]]-Table33[[#This Row],[Account Withdrawl Amount]], )</f>
        <v>0</v>
      </c>
      <c r="T480" s="95">
        <f>IF(Table33[[#This Row],[Category]]="Service Projects Donation",Table33[[#This Row],[Account Deposit Amount]]-Table33[[#This Row],[Account Withdrawl Amount]], )</f>
        <v>0</v>
      </c>
      <c r="U480" s="95">
        <f>IF(Table33[[#This Row],[Category]]="Cookie Debt",Table33[[#This Row],[Account Deposit Amount]]-Table33[[#This Row],[Account Withdrawl Amount]], )</f>
        <v>0</v>
      </c>
      <c r="V480" s="95">
        <f>IF(Table33[[#This Row],[Category]]="Other Expense",Table33[[#This Row],[Account Deposit Amount]]-Table33[[#This Row],[Account Withdrawl Amount]], )</f>
        <v>0</v>
      </c>
    </row>
    <row r="481" spans="1:22">
      <c r="A481" s="70"/>
      <c r="B481" s="96"/>
      <c r="C481" s="70"/>
      <c r="D481" s="70"/>
      <c r="E481" s="97"/>
      <c r="F481" s="97"/>
      <c r="G481" s="95">
        <f>$G$459+$E$481-$F$481</f>
        <v>0</v>
      </c>
      <c r="H481" s="70"/>
      <c r="I481" s="95">
        <f>IF(Table33[[#This Row],[Category]]="Fall Product",Table33[[#This Row],[Account Deposit Amount]]-Table33[[#This Row],[Account Withdrawl Amount]], )</f>
        <v>0</v>
      </c>
      <c r="J481" s="95">
        <f>IF(Table33[[#This Row],[Category]]="Cookies",Table33[[#This Row],[Account Deposit Amount]]-Table33[[#This Row],[Account Withdrawl Amount]], )</f>
        <v>0</v>
      </c>
      <c r="K481" s="95">
        <f>IF(Table33[[#This Row],[Category]]="Additional Money Earning Activities",Table33[[#This Row],[Account Deposit Amount]]-Table33[[#This Row],[Account Withdrawl Amount]], )</f>
        <v>0</v>
      </c>
      <c r="L481" s="95">
        <f>IF(Table33[[#This Row],[Category]]="Sponsorships",Table33[[#This Row],[Account Deposit Amount]]-Table33[[#This Row],[Account Withdrawl Amount]], )</f>
        <v>0</v>
      </c>
      <c r="M481" s="95">
        <f>IF(Table33[[#This Row],[Category]]="Troop Dues",Table33[[#This Row],[Account Deposit Amount]]-Table33[[#This Row],[Account Withdrawl Amount]], )</f>
        <v>0</v>
      </c>
      <c r="N481" s="95">
        <f>IF(Table33[[#This Row],[Category]]="Other Income",Table33[[#This Row],[Account Deposit Amount]]-Table33[[#This Row],[Account Withdrawl Amount]], )</f>
        <v>0</v>
      </c>
      <c r="O481" s="95">
        <f>IF(Table33[[#This Row],[Category]]="Registration",Table33[[#This Row],[Account Deposit Amount]]-Table33[[#This Row],[Account Withdrawl Amount]], )</f>
        <v>0</v>
      </c>
      <c r="P481" s="95">
        <f>IF(Table33[[#This Row],[Category]]="Insignia",Table33[[#This Row],[Account Deposit Amount]]-Table33[[#This Row],[Account Withdrawl Amount]], )</f>
        <v>0</v>
      </c>
      <c r="Q481" s="95">
        <f>IF(Table33[[#This Row],[Category]]="Activities/Program",Table33[[#This Row],[Account Deposit Amount]]-Table33[[#This Row],[Account Withdrawl Amount]], )</f>
        <v>0</v>
      </c>
      <c r="R481" s="95">
        <f>IF(Table33[[#This Row],[Category]]="Travel",Table33[[#This Row],[Account Deposit Amount]]-Table33[[#This Row],[Account Withdrawl Amount]], )</f>
        <v>0</v>
      </c>
      <c r="S481" s="95">
        <f>IF(Table33[[#This Row],[Category]]="Parties Food &amp; Beverages",Table33[[#This Row],[Account Deposit Amount]]-Table33[[#This Row],[Account Withdrawl Amount]], )</f>
        <v>0</v>
      </c>
      <c r="T481" s="95">
        <f>IF(Table33[[#This Row],[Category]]="Service Projects Donation",Table33[[#This Row],[Account Deposit Amount]]-Table33[[#This Row],[Account Withdrawl Amount]], )</f>
        <v>0</v>
      </c>
      <c r="U481" s="95">
        <f>IF(Table33[[#This Row],[Category]]="Cookie Debt",Table33[[#This Row],[Account Deposit Amount]]-Table33[[#This Row],[Account Withdrawl Amount]], )</f>
        <v>0</v>
      </c>
      <c r="V481" s="95">
        <f>IF(Table33[[#This Row],[Category]]="Other Expense",Table33[[#This Row],[Account Deposit Amount]]-Table33[[#This Row],[Account Withdrawl Amount]], )</f>
        <v>0</v>
      </c>
    </row>
    <row r="482" spans="1:22">
      <c r="A482" s="70"/>
      <c r="B482" s="96"/>
      <c r="C482" s="70"/>
      <c r="D482" s="70"/>
      <c r="E482" s="97"/>
      <c r="F482" s="97"/>
      <c r="G482" s="95">
        <f>$G$481+$E$482-$F$482</f>
        <v>0</v>
      </c>
      <c r="H482" s="70"/>
      <c r="I482" s="95">
        <f>IF(Table33[[#This Row],[Category]]="Fall Product",Table33[[#This Row],[Account Deposit Amount]]-Table33[[#This Row],[Account Withdrawl Amount]], )</f>
        <v>0</v>
      </c>
      <c r="J482" s="95">
        <f>IF(Table33[[#This Row],[Category]]="Cookies",Table33[[#This Row],[Account Deposit Amount]]-Table33[[#This Row],[Account Withdrawl Amount]], )</f>
        <v>0</v>
      </c>
      <c r="K482" s="95">
        <f>IF(Table33[[#This Row],[Category]]="Additional Money Earning Activities",Table33[[#This Row],[Account Deposit Amount]]-Table33[[#This Row],[Account Withdrawl Amount]], )</f>
        <v>0</v>
      </c>
      <c r="L482" s="95">
        <f>IF(Table33[[#This Row],[Category]]="Sponsorships",Table33[[#This Row],[Account Deposit Amount]]-Table33[[#This Row],[Account Withdrawl Amount]], )</f>
        <v>0</v>
      </c>
      <c r="M482" s="95">
        <f>IF(Table33[[#This Row],[Category]]="Troop Dues",Table33[[#This Row],[Account Deposit Amount]]-Table33[[#This Row],[Account Withdrawl Amount]], )</f>
        <v>0</v>
      </c>
      <c r="N482" s="95">
        <f>IF(Table33[[#This Row],[Category]]="Other Income",Table33[[#This Row],[Account Deposit Amount]]-Table33[[#This Row],[Account Withdrawl Amount]], )</f>
        <v>0</v>
      </c>
      <c r="O482" s="95">
        <f>IF(Table33[[#This Row],[Category]]="Registration",Table33[[#This Row],[Account Deposit Amount]]-Table33[[#This Row],[Account Withdrawl Amount]], )</f>
        <v>0</v>
      </c>
      <c r="P482" s="95">
        <f>IF(Table33[[#This Row],[Category]]="Insignia",Table33[[#This Row],[Account Deposit Amount]]-Table33[[#This Row],[Account Withdrawl Amount]], )</f>
        <v>0</v>
      </c>
      <c r="Q482" s="95">
        <f>IF(Table33[[#This Row],[Category]]="Activities/Program",Table33[[#This Row],[Account Deposit Amount]]-Table33[[#This Row],[Account Withdrawl Amount]], )</f>
        <v>0</v>
      </c>
      <c r="R482" s="95">
        <f>IF(Table33[[#This Row],[Category]]="Travel",Table33[[#This Row],[Account Deposit Amount]]-Table33[[#This Row],[Account Withdrawl Amount]], )</f>
        <v>0</v>
      </c>
      <c r="S482" s="95">
        <f>IF(Table33[[#This Row],[Category]]="Parties Food &amp; Beverages",Table33[[#This Row],[Account Deposit Amount]]-Table33[[#This Row],[Account Withdrawl Amount]], )</f>
        <v>0</v>
      </c>
      <c r="T482" s="95">
        <f>IF(Table33[[#This Row],[Category]]="Service Projects Donation",Table33[[#This Row],[Account Deposit Amount]]-Table33[[#This Row],[Account Withdrawl Amount]], )</f>
        <v>0</v>
      </c>
      <c r="U482" s="95">
        <f>IF(Table33[[#This Row],[Category]]="Cookie Debt",Table33[[#This Row],[Account Deposit Amount]]-Table33[[#This Row],[Account Withdrawl Amount]], )</f>
        <v>0</v>
      </c>
      <c r="V482" s="95">
        <f>IF(Table33[[#This Row],[Category]]="Other Expense",Table33[[#This Row],[Account Deposit Amount]]-Table33[[#This Row],[Account Withdrawl Amount]], )</f>
        <v>0</v>
      </c>
    </row>
    <row r="483" spans="1:22">
      <c r="A483" s="70"/>
      <c r="B483" s="96"/>
      <c r="C483" s="70"/>
      <c r="D483" s="70"/>
      <c r="E483" s="97"/>
      <c r="F483" s="97"/>
      <c r="G483" s="95">
        <f>$G$482+$E$483-$F$483</f>
        <v>0</v>
      </c>
      <c r="H483" s="70"/>
      <c r="I483" s="95">
        <f>IF(Table33[[#This Row],[Category]]="Fall Product",Table33[[#This Row],[Account Deposit Amount]]-Table33[[#This Row],[Account Withdrawl Amount]], )</f>
        <v>0</v>
      </c>
      <c r="J483" s="95">
        <f>IF(Table33[[#This Row],[Category]]="Cookies",Table33[[#This Row],[Account Deposit Amount]]-Table33[[#This Row],[Account Withdrawl Amount]], )</f>
        <v>0</v>
      </c>
      <c r="K483" s="95">
        <f>IF(Table33[[#This Row],[Category]]="Additional Money Earning Activities",Table33[[#This Row],[Account Deposit Amount]]-Table33[[#This Row],[Account Withdrawl Amount]], )</f>
        <v>0</v>
      </c>
      <c r="L483" s="95">
        <f>IF(Table33[[#This Row],[Category]]="Sponsorships",Table33[[#This Row],[Account Deposit Amount]]-Table33[[#This Row],[Account Withdrawl Amount]], )</f>
        <v>0</v>
      </c>
      <c r="M483" s="95">
        <f>IF(Table33[[#This Row],[Category]]="Troop Dues",Table33[[#This Row],[Account Deposit Amount]]-Table33[[#This Row],[Account Withdrawl Amount]], )</f>
        <v>0</v>
      </c>
      <c r="N483" s="95">
        <f>IF(Table33[[#This Row],[Category]]="Other Income",Table33[[#This Row],[Account Deposit Amount]]-Table33[[#This Row],[Account Withdrawl Amount]], )</f>
        <v>0</v>
      </c>
      <c r="O483" s="95">
        <f>IF(Table33[[#This Row],[Category]]="Registration",Table33[[#This Row],[Account Deposit Amount]]-Table33[[#This Row],[Account Withdrawl Amount]], )</f>
        <v>0</v>
      </c>
      <c r="P483" s="95">
        <f>IF(Table33[[#This Row],[Category]]="Insignia",Table33[[#This Row],[Account Deposit Amount]]-Table33[[#This Row],[Account Withdrawl Amount]], )</f>
        <v>0</v>
      </c>
      <c r="Q483" s="95">
        <f>IF(Table33[[#This Row],[Category]]="Activities/Program",Table33[[#This Row],[Account Deposit Amount]]-Table33[[#This Row],[Account Withdrawl Amount]], )</f>
        <v>0</v>
      </c>
      <c r="R483" s="95">
        <f>IF(Table33[[#This Row],[Category]]="Travel",Table33[[#This Row],[Account Deposit Amount]]-Table33[[#This Row],[Account Withdrawl Amount]], )</f>
        <v>0</v>
      </c>
      <c r="S483" s="95">
        <f>IF(Table33[[#This Row],[Category]]="Parties Food &amp; Beverages",Table33[[#This Row],[Account Deposit Amount]]-Table33[[#This Row],[Account Withdrawl Amount]], )</f>
        <v>0</v>
      </c>
      <c r="T483" s="95">
        <f>IF(Table33[[#This Row],[Category]]="Service Projects Donation",Table33[[#This Row],[Account Deposit Amount]]-Table33[[#This Row],[Account Withdrawl Amount]], )</f>
        <v>0</v>
      </c>
      <c r="U483" s="95">
        <f>IF(Table33[[#This Row],[Category]]="Cookie Debt",Table33[[#This Row],[Account Deposit Amount]]-Table33[[#This Row],[Account Withdrawl Amount]], )</f>
        <v>0</v>
      </c>
      <c r="V483" s="95">
        <f>IF(Table33[[#This Row],[Category]]="Other Expense",Table33[[#This Row],[Account Deposit Amount]]-Table33[[#This Row],[Account Withdrawl Amount]], )</f>
        <v>0</v>
      </c>
    </row>
    <row r="484" spans="1:22">
      <c r="A484" s="70"/>
      <c r="B484" s="96"/>
      <c r="C484" s="70"/>
      <c r="D484" s="70"/>
      <c r="E484" s="97"/>
      <c r="F484" s="97"/>
      <c r="G484" s="95">
        <f>$G$483+$E$484-$F$484</f>
        <v>0</v>
      </c>
      <c r="H484" s="70"/>
      <c r="I484" s="95">
        <f>IF(Table33[[#This Row],[Category]]="Fall Product",Table33[[#This Row],[Account Deposit Amount]]-Table33[[#This Row],[Account Withdrawl Amount]], )</f>
        <v>0</v>
      </c>
      <c r="J484" s="95">
        <f>IF(Table33[[#This Row],[Category]]="Cookies",Table33[[#This Row],[Account Deposit Amount]]-Table33[[#This Row],[Account Withdrawl Amount]], )</f>
        <v>0</v>
      </c>
      <c r="K484" s="95">
        <f>IF(Table33[[#This Row],[Category]]="Additional Money Earning Activities",Table33[[#This Row],[Account Deposit Amount]]-Table33[[#This Row],[Account Withdrawl Amount]], )</f>
        <v>0</v>
      </c>
      <c r="L484" s="95">
        <f>IF(Table33[[#This Row],[Category]]="Sponsorships",Table33[[#This Row],[Account Deposit Amount]]-Table33[[#This Row],[Account Withdrawl Amount]], )</f>
        <v>0</v>
      </c>
      <c r="M484" s="95">
        <f>IF(Table33[[#This Row],[Category]]="Troop Dues",Table33[[#This Row],[Account Deposit Amount]]-Table33[[#This Row],[Account Withdrawl Amount]], )</f>
        <v>0</v>
      </c>
      <c r="N484" s="95">
        <f>IF(Table33[[#This Row],[Category]]="Other Income",Table33[[#This Row],[Account Deposit Amount]]-Table33[[#This Row],[Account Withdrawl Amount]], )</f>
        <v>0</v>
      </c>
      <c r="O484" s="95">
        <f>IF(Table33[[#This Row],[Category]]="Registration",Table33[[#This Row],[Account Deposit Amount]]-Table33[[#This Row],[Account Withdrawl Amount]], )</f>
        <v>0</v>
      </c>
      <c r="P484" s="95">
        <f>IF(Table33[[#This Row],[Category]]="Insignia",Table33[[#This Row],[Account Deposit Amount]]-Table33[[#This Row],[Account Withdrawl Amount]], )</f>
        <v>0</v>
      </c>
      <c r="Q484" s="95">
        <f>IF(Table33[[#This Row],[Category]]="Activities/Program",Table33[[#This Row],[Account Deposit Amount]]-Table33[[#This Row],[Account Withdrawl Amount]], )</f>
        <v>0</v>
      </c>
      <c r="R484" s="95">
        <f>IF(Table33[[#This Row],[Category]]="Travel",Table33[[#This Row],[Account Deposit Amount]]-Table33[[#This Row],[Account Withdrawl Amount]], )</f>
        <v>0</v>
      </c>
      <c r="S484" s="95">
        <f>IF(Table33[[#This Row],[Category]]="Parties Food &amp; Beverages",Table33[[#This Row],[Account Deposit Amount]]-Table33[[#This Row],[Account Withdrawl Amount]], )</f>
        <v>0</v>
      </c>
      <c r="T484" s="95">
        <f>IF(Table33[[#This Row],[Category]]="Service Projects Donation",Table33[[#This Row],[Account Deposit Amount]]-Table33[[#This Row],[Account Withdrawl Amount]], )</f>
        <v>0</v>
      </c>
      <c r="U484" s="95">
        <f>IF(Table33[[#This Row],[Category]]="Cookie Debt",Table33[[#This Row],[Account Deposit Amount]]-Table33[[#This Row],[Account Withdrawl Amount]], )</f>
        <v>0</v>
      </c>
      <c r="V484" s="95">
        <f>IF(Table33[[#This Row],[Category]]="Other Expense",Table33[[#This Row],[Account Deposit Amount]]-Table33[[#This Row],[Account Withdrawl Amount]], )</f>
        <v>0</v>
      </c>
    </row>
    <row r="485" spans="1:22">
      <c r="A485" s="70"/>
      <c r="B485" s="96"/>
      <c r="C485" s="70"/>
      <c r="D485" s="70"/>
      <c r="E485" s="97"/>
      <c r="F485" s="97"/>
      <c r="G485" s="95">
        <f>$G$484+$E$485-$F$485</f>
        <v>0</v>
      </c>
      <c r="H485" s="70"/>
      <c r="I485" s="95">
        <f>IF(Table33[[#This Row],[Category]]="Fall Product",Table33[[#This Row],[Account Deposit Amount]]-Table33[[#This Row],[Account Withdrawl Amount]], )</f>
        <v>0</v>
      </c>
      <c r="J485" s="95">
        <f>IF(Table33[[#This Row],[Category]]="Cookies",Table33[[#This Row],[Account Deposit Amount]]-Table33[[#This Row],[Account Withdrawl Amount]], )</f>
        <v>0</v>
      </c>
      <c r="K485" s="95">
        <f>IF(Table33[[#This Row],[Category]]="Additional Money Earning Activities",Table33[[#This Row],[Account Deposit Amount]]-Table33[[#This Row],[Account Withdrawl Amount]], )</f>
        <v>0</v>
      </c>
      <c r="L485" s="95">
        <f>IF(Table33[[#This Row],[Category]]="Sponsorships",Table33[[#This Row],[Account Deposit Amount]]-Table33[[#This Row],[Account Withdrawl Amount]], )</f>
        <v>0</v>
      </c>
      <c r="M485" s="95">
        <f>IF(Table33[[#This Row],[Category]]="Troop Dues",Table33[[#This Row],[Account Deposit Amount]]-Table33[[#This Row],[Account Withdrawl Amount]], )</f>
        <v>0</v>
      </c>
      <c r="N485" s="95">
        <f>IF(Table33[[#This Row],[Category]]="Other Income",Table33[[#This Row],[Account Deposit Amount]]-Table33[[#This Row],[Account Withdrawl Amount]], )</f>
        <v>0</v>
      </c>
      <c r="O485" s="95">
        <f>IF(Table33[[#This Row],[Category]]="Registration",Table33[[#This Row],[Account Deposit Amount]]-Table33[[#This Row],[Account Withdrawl Amount]], )</f>
        <v>0</v>
      </c>
      <c r="P485" s="95">
        <f>IF(Table33[[#This Row],[Category]]="Insignia",Table33[[#This Row],[Account Deposit Amount]]-Table33[[#This Row],[Account Withdrawl Amount]], )</f>
        <v>0</v>
      </c>
      <c r="Q485" s="95">
        <f>IF(Table33[[#This Row],[Category]]="Activities/Program",Table33[[#This Row],[Account Deposit Amount]]-Table33[[#This Row],[Account Withdrawl Amount]], )</f>
        <v>0</v>
      </c>
      <c r="R485" s="95">
        <f>IF(Table33[[#This Row],[Category]]="Travel",Table33[[#This Row],[Account Deposit Amount]]-Table33[[#This Row],[Account Withdrawl Amount]], )</f>
        <v>0</v>
      </c>
      <c r="S485" s="95">
        <f>IF(Table33[[#This Row],[Category]]="Parties Food &amp; Beverages",Table33[[#This Row],[Account Deposit Amount]]-Table33[[#This Row],[Account Withdrawl Amount]], )</f>
        <v>0</v>
      </c>
      <c r="T485" s="95">
        <f>IF(Table33[[#This Row],[Category]]="Service Projects Donation",Table33[[#This Row],[Account Deposit Amount]]-Table33[[#This Row],[Account Withdrawl Amount]], )</f>
        <v>0</v>
      </c>
      <c r="U485" s="95">
        <f>IF(Table33[[#This Row],[Category]]="Cookie Debt",Table33[[#This Row],[Account Deposit Amount]]-Table33[[#This Row],[Account Withdrawl Amount]], )</f>
        <v>0</v>
      </c>
      <c r="V485" s="95">
        <f>IF(Table33[[#This Row],[Category]]="Other Expense",Table33[[#This Row],[Account Deposit Amount]]-Table33[[#This Row],[Account Withdrawl Amount]], )</f>
        <v>0</v>
      </c>
    </row>
    <row r="486" spans="1:22">
      <c r="A486" s="70"/>
      <c r="B486" s="96"/>
      <c r="C486" s="70"/>
      <c r="D486" s="70"/>
      <c r="E486" s="97"/>
      <c r="F486" s="97"/>
      <c r="G486" s="95">
        <f>$G$485+$E$486-$F$486</f>
        <v>0</v>
      </c>
      <c r="H486" s="70"/>
      <c r="I486" s="95">
        <f>IF(Table33[[#This Row],[Category]]="Fall Product",Table33[[#This Row],[Account Deposit Amount]]-Table33[[#This Row],[Account Withdrawl Amount]], )</f>
        <v>0</v>
      </c>
      <c r="J486" s="95">
        <f>IF(Table33[[#This Row],[Category]]="Cookies",Table33[[#This Row],[Account Deposit Amount]]-Table33[[#This Row],[Account Withdrawl Amount]], )</f>
        <v>0</v>
      </c>
      <c r="K486" s="95">
        <f>IF(Table33[[#This Row],[Category]]="Additional Money Earning Activities",Table33[[#This Row],[Account Deposit Amount]]-Table33[[#This Row],[Account Withdrawl Amount]], )</f>
        <v>0</v>
      </c>
      <c r="L486" s="95">
        <f>IF(Table33[[#This Row],[Category]]="Sponsorships",Table33[[#This Row],[Account Deposit Amount]]-Table33[[#This Row],[Account Withdrawl Amount]], )</f>
        <v>0</v>
      </c>
      <c r="M486" s="95">
        <f>IF(Table33[[#This Row],[Category]]="Troop Dues",Table33[[#This Row],[Account Deposit Amount]]-Table33[[#This Row],[Account Withdrawl Amount]], )</f>
        <v>0</v>
      </c>
      <c r="N486" s="95">
        <f>IF(Table33[[#This Row],[Category]]="Other Income",Table33[[#This Row],[Account Deposit Amount]]-Table33[[#This Row],[Account Withdrawl Amount]], )</f>
        <v>0</v>
      </c>
      <c r="O486" s="95">
        <f>IF(Table33[[#This Row],[Category]]="Registration",Table33[[#This Row],[Account Deposit Amount]]-Table33[[#This Row],[Account Withdrawl Amount]], )</f>
        <v>0</v>
      </c>
      <c r="P486" s="95">
        <f>IF(Table33[[#This Row],[Category]]="Insignia",Table33[[#This Row],[Account Deposit Amount]]-Table33[[#This Row],[Account Withdrawl Amount]], )</f>
        <v>0</v>
      </c>
      <c r="Q486" s="95">
        <f>IF(Table33[[#This Row],[Category]]="Activities/Program",Table33[[#This Row],[Account Deposit Amount]]-Table33[[#This Row],[Account Withdrawl Amount]], )</f>
        <v>0</v>
      </c>
      <c r="R486" s="95">
        <f>IF(Table33[[#This Row],[Category]]="Travel",Table33[[#This Row],[Account Deposit Amount]]-Table33[[#This Row],[Account Withdrawl Amount]], )</f>
        <v>0</v>
      </c>
      <c r="S486" s="95">
        <f>IF(Table33[[#This Row],[Category]]="Parties Food &amp; Beverages",Table33[[#This Row],[Account Deposit Amount]]-Table33[[#This Row],[Account Withdrawl Amount]], )</f>
        <v>0</v>
      </c>
      <c r="T486" s="95">
        <f>IF(Table33[[#This Row],[Category]]="Service Projects Donation",Table33[[#This Row],[Account Deposit Amount]]-Table33[[#This Row],[Account Withdrawl Amount]], )</f>
        <v>0</v>
      </c>
      <c r="U486" s="95">
        <f>IF(Table33[[#This Row],[Category]]="Cookie Debt",Table33[[#This Row],[Account Deposit Amount]]-Table33[[#This Row],[Account Withdrawl Amount]], )</f>
        <v>0</v>
      </c>
      <c r="V486" s="95">
        <f>IF(Table33[[#This Row],[Category]]="Other Expense",Table33[[#This Row],[Account Deposit Amount]]-Table33[[#This Row],[Account Withdrawl Amount]], )</f>
        <v>0</v>
      </c>
    </row>
    <row r="487" spans="1:22">
      <c r="A487" s="70"/>
      <c r="B487" s="96"/>
      <c r="C487" s="70"/>
      <c r="D487" s="70"/>
      <c r="E487" s="97"/>
      <c r="F487" s="97"/>
      <c r="G487" s="95">
        <f>$G$486+$E$487-$F$487</f>
        <v>0</v>
      </c>
      <c r="H487" s="70"/>
      <c r="I487" s="95">
        <f>IF(Table33[[#This Row],[Category]]="Fall Product",Table33[[#This Row],[Account Deposit Amount]]-Table33[[#This Row],[Account Withdrawl Amount]], )</f>
        <v>0</v>
      </c>
      <c r="J487" s="95">
        <f>IF(Table33[[#This Row],[Category]]="Cookies",Table33[[#This Row],[Account Deposit Amount]]-Table33[[#This Row],[Account Withdrawl Amount]], )</f>
        <v>0</v>
      </c>
      <c r="K487" s="95">
        <f>IF(Table33[[#This Row],[Category]]="Additional Money Earning Activities",Table33[[#This Row],[Account Deposit Amount]]-Table33[[#This Row],[Account Withdrawl Amount]], )</f>
        <v>0</v>
      </c>
      <c r="L487" s="95">
        <f>IF(Table33[[#This Row],[Category]]="Sponsorships",Table33[[#This Row],[Account Deposit Amount]]-Table33[[#This Row],[Account Withdrawl Amount]], )</f>
        <v>0</v>
      </c>
      <c r="M487" s="95">
        <f>IF(Table33[[#This Row],[Category]]="Troop Dues",Table33[[#This Row],[Account Deposit Amount]]-Table33[[#This Row],[Account Withdrawl Amount]], )</f>
        <v>0</v>
      </c>
      <c r="N487" s="95">
        <f>IF(Table33[[#This Row],[Category]]="Other Income",Table33[[#This Row],[Account Deposit Amount]]-Table33[[#This Row],[Account Withdrawl Amount]], )</f>
        <v>0</v>
      </c>
      <c r="O487" s="95">
        <f>IF(Table33[[#This Row],[Category]]="Registration",Table33[[#This Row],[Account Deposit Amount]]-Table33[[#This Row],[Account Withdrawl Amount]], )</f>
        <v>0</v>
      </c>
      <c r="P487" s="95">
        <f>IF(Table33[[#This Row],[Category]]="Insignia",Table33[[#This Row],[Account Deposit Amount]]-Table33[[#This Row],[Account Withdrawl Amount]], )</f>
        <v>0</v>
      </c>
      <c r="Q487" s="95">
        <f>IF(Table33[[#This Row],[Category]]="Activities/Program",Table33[[#This Row],[Account Deposit Amount]]-Table33[[#This Row],[Account Withdrawl Amount]], )</f>
        <v>0</v>
      </c>
      <c r="R487" s="95">
        <f>IF(Table33[[#This Row],[Category]]="Travel",Table33[[#This Row],[Account Deposit Amount]]-Table33[[#This Row],[Account Withdrawl Amount]], )</f>
        <v>0</v>
      </c>
      <c r="S487" s="95">
        <f>IF(Table33[[#This Row],[Category]]="Parties Food &amp; Beverages",Table33[[#This Row],[Account Deposit Amount]]-Table33[[#This Row],[Account Withdrawl Amount]], )</f>
        <v>0</v>
      </c>
      <c r="T487" s="95">
        <f>IF(Table33[[#This Row],[Category]]="Service Projects Donation",Table33[[#This Row],[Account Deposit Amount]]-Table33[[#This Row],[Account Withdrawl Amount]], )</f>
        <v>0</v>
      </c>
      <c r="U487" s="95">
        <f>IF(Table33[[#This Row],[Category]]="Cookie Debt",Table33[[#This Row],[Account Deposit Amount]]-Table33[[#This Row],[Account Withdrawl Amount]], )</f>
        <v>0</v>
      </c>
      <c r="V487" s="95">
        <f>IF(Table33[[#This Row],[Category]]="Other Expense",Table33[[#This Row],[Account Deposit Amount]]-Table33[[#This Row],[Account Withdrawl Amount]], )</f>
        <v>0</v>
      </c>
    </row>
    <row r="488" spans="1:22">
      <c r="A488" s="70"/>
      <c r="B488" s="96"/>
      <c r="C488" s="70"/>
      <c r="D488" s="70"/>
      <c r="E488" s="97"/>
      <c r="F488" s="97"/>
      <c r="G488" s="95">
        <f>$G$487+$E$488-$F$488</f>
        <v>0</v>
      </c>
      <c r="H488" s="70"/>
      <c r="I488" s="95">
        <f>IF(Table33[[#This Row],[Category]]="Fall Product",Table33[[#This Row],[Account Deposit Amount]]-Table33[[#This Row],[Account Withdrawl Amount]], )</f>
        <v>0</v>
      </c>
      <c r="J488" s="95">
        <f>IF(Table33[[#This Row],[Category]]="Cookies",Table33[[#This Row],[Account Deposit Amount]]-Table33[[#This Row],[Account Withdrawl Amount]], )</f>
        <v>0</v>
      </c>
      <c r="K488" s="95">
        <f>IF(Table33[[#This Row],[Category]]="Additional Money Earning Activities",Table33[[#This Row],[Account Deposit Amount]]-Table33[[#This Row],[Account Withdrawl Amount]], )</f>
        <v>0</v>
      </c>
      <c r="L488" s="95">
        <f>IF(Table33[[#This Row],[Category]]="Sponsorships",Table33[[#This Row],[Account Deposit Amount]]-Table33[[#This Row],[Account Withdrawl Amount]], )</f>
        <v>0</v>
      </c>
      <c r="M488" s="95">
        <f>IF(Table33[[#This Row],[Category]]="Troop Dues",Table33[[#This Row],[Account Deposit Amount]]-Table33[[#This Row],[Account Withdrawl Amount]], )</f>
        <v>0</v>
      </c>
      <c r="N488" s="95">
        <f>IF(Table33[[#This Row],[Category]]="Other Income",Table33[[#This Row],[Account Deposit Amount]]-Table33[[#This Row],[Account Withdrawl Amount]], )</f>
        <v>0</v>
      </c>
      <c r="O488" s="95">
        <f>IF(Table33[[#This Row],[Category]]="Registration",Table33[[#This Row],[Account Deposit Amount]]-Table33[[#This Row],[Account Withdrawl Amount]], )</f>
        <v>0</v>
      </c>
      <c r="P488" s="95">
        <f>IF(Table33[[#This Row],[Category]]="Insignia",Table33[[#This Row],[Account Deposit Amount]]-Table33[[#This Row],[Account Withdrawl Amount]], )</f>
        <v>0</v>
      </c>
      <c r="Q488" s="95">
        <f>IF(Table33[[#This Row],[Category]]="Activities/Program",Table33[[#This Row],[Account Deposit Amount]]-Table33[[#This Row],[Account Withdrawl Amount]], )</f>
        <v>0</v>
      </c>
      <c r="R488" s="95">
        <f>IF(Table33[[#This Row],[Category]]="Travel",Table33[[#This Row],[Account Deposit Amount]]-Table33[[#This Row],[Account Withdrawl Amount]], )</f>
        <v>0</v>
      </c>
      <c r="S488" s="95">
        <f>IF(Table33[[#This Row],[Category]]="Parties Food &amp; Beverages",Table33[[#This Row],[Account Deposit Amount]]-Table33[[#This Row],[Account Withdrawl Amount]], )</f>
        <v>0</v>
      </c>
      <c r="T488" s="95">
        <f>IF(Table33[[#This Row],[Category]]="Service Projects Donation",Table33[[#This Row],[Account Deposit Amount]]-Table33[[#This Row],[Account Withdrawl Amount]], )</f>
        <v>0</v>
      </c>
      <c r="U488" s="95">
        <f>IF(Table33[[#This Row],[Category]]="Cookie Debt",Table33[[#This Row],[Account Deposit Amount]]-Table33[[#This Row],[Account Withdrawl Amount]], )</f>
        <v>0</v>
      </c>
      <c r="V488" s="95">
        <f>IF(Table33[[#This Row],[Category]]="Other Expense",Table33[[#This Row],[Account Deposit Amount]]-Table33[[#This Row],[Account Withdrawl Amount]], )</f>
        <v>0</v>
      </c>
    </row>
    <row r="489" spans="1:22">
      <c r="A489" s="70"/>
      <c r="B489" s="96"/>
      <c r="C489" s="70"/>
      <c r="D489" s="70"/>
      <c r="E489" s="97"/>
      <c r="F489" s="97"/>
      <c r="G489" s="95">
        <f>$G$488+$E$489-$F$489</f>
        <v>0</v>
      </c>
      <c r="H489" s="70"/>
      <c r="I489" s="95">
        <f>IF(Table33[[#This Row],[Category]]="Fall Product",Table33[[#This Row],[Account Deposit Amount]]-Table33[[#This Row],[Account Withdrawl Amount]], )</f>
        <v>0</v>
      </c>
      <c r="J489" s="95">
        <f>IF(Table33[[#This Row],[Category]]="Cookies",Table33[[#This Row],[Account Deposit Amount]]-Table33[[#This Row],[Account Withdrawl Amount]], )</f>
        <v>0</v>
      </c>
      <c r="K489" s="95">
        <f>IF(Table33[[#This Row],[Category]]="Additional Money Earning Activities",Table33[[#This Row],[Account Deposit Amount]]-Table33[[#This Row],[Account Withdrawl Amount]], )</f>
        <v>0</v>
      </c>
      <c r="L489" s="95">
        <f>IF(Table33[[#This Row],[Category]]="Sponsorships",Table33[[#This Row],[Account Deposit Amount]]-Table33[[#This Row],[Account Withdrawl Amount]], )</f>
        <v>0</v>
      </c>
      <c r="M489" s="95">
        <f>IF(Table33[[#This Row],[Category]]="Troop Dues",Table33[[#This Row],[Account Deposit Amount]]-Table33[[#This Row],[Account Withdrawl Amount]], )</f>
        <v>0</v>
      </c>
      <c r="N489" s="95">
        <f>IF(Table33[[#This Row],[Category]]="Other Income",Table33[[#This Row],[Account Deposit Amount]]-Table33[[#This Row],[Account Withdrawl Amount]], )</f>
        <v>0</v>
      </c>
      <c r="O489" s="95">
        <f>IF(Table33[[#This Row],[Category]]="Registration",Table33[[#This Row],[Account Deposit Amount]]-Table33[[#This Row],[Account Withdrawl Amount]], )</f>
        <v>0</v>
      </c>
      <c r="P489" s="95">
        <f>IF(Table33[[#This Row],[Category]]="Insignia",Table33[[#This Row],[Account Deposit Amount]]-Table33[[#This Row],[Account Withdrawl Amount]], )</f>
        <v>0</v>
      </c>
      <c r="Q489" s="95">
        <f>IF(Table33[[#This Row],[Category]]="Activities/Program",Table33[[#This Row],[Account Deposit Amount]]-Table33[[#This Row],[Account Withdrawl Amount]], )</f>
        <v>0</v>
      </c>
      <c r="R489" s="95">
        <f>IF(Table33[[#This Row],[Category]]="Travel",Table33[[#This Row],[Account Deposit Amount]]-Table33[[#This Row],[Account Withdrawl Amount]], )</f>
        <v>0</v>
      </c>
      <c r="S489" s="95">
        <f>IF(Table33[[#This Row],[Category]]="Parties Food &amp; Beverages",Table33[[#This Row],[Account Deposit Amount]]-Table33[[#This Row],[Account Withdrawl Amount]], )</f>
        <v>0</v>
      </c>
      <c r="T489" s="95">
        <f>IF(Table33[[#This Row],[Category]]="Service Projects Donation",Table33[[#This Row],[Account Deposit Amount]]-Table33[[#This Row],[Account Withdrawl Amount]], )</f>
        <v>0</v>
      </c>
      <c r="U489" s="95">
        <f>IF(Table33[[#This Row],[Category]]="Cookie Debt",Table33[[#This Row],[Account Deposit Amount]]-Table33[[#This Row],[Account Withdrawl Amount]], )</f>
        <v>0</v>
      </c>
      <c r="V489" s="95">
        <f>IF(Table33[[#This Row],[Category]]="Other Expense",Table33[[#This Row],[Account Deposit Amount]]-Table33[[#This Row],[Account Withdrawl Amount]], )</f>
        <v>0</v>
      </c>
    </row>
    <row r="490" spans="1:22">
      <c r="A490" s="70"/>
      <c r="B490" s="96"/>
      <c r="C490" s="70"/>
      <c r="D490" s="70"/>
      <c r="E490" s="97"/>
      <c r="F490" s="97"/>
      <c r="G490" s="95">
        <f>$G$489+$E$490-$F$490</f>
        <v>0</v>
      </c>
      <c r="H490" s="70"/>
      <c r="I490" s="95">
        <f>IF(Table33[[#This Row],[Category]]="Fall Product",Table33[[#This Row],[Account Deposit Amount]]-Table33[[#This Row],[Account Withdrawl Amount]], )</f>
        <v>0</v>
      </c>
      <c r="J490" s="95">
        <f>IF(Table33[[#This Row],[Category]]="Cookies",Table33[[#This Row],[Account Deposit Amount]]-Table33[[#This Row],[Account Withdrawl Amount]], )</f>
        <v>0</v>
      </c>
      <c r="K490" s="95">
        <f>IF(Table33[[#This Row],[Category]]="Additional Money Earning Activities",Table33[[#This Row],[Account Deposit Amount]]-Table33[[#This Row],[Account Withdrawl Amount]], )</f>
        <v>0</v>
      </c>
      <c r="L490" s="95">
        <f>IF(Table33[[#This Row],[Category]]="Sponsorships",Table33[[#This Row],[Account Deposit Amount]]-Table33[[#This Row],[Account Withdrawl Amount]], )</f>
        <v>0</v>
      </c>
      <c r="M490" s="95">
        <f>IF(Table33[[#This Row],[Category]]="Troop Dues",Table33[[#This Row],[Account Deposit Amount]]-Table33[[#This Row],[Account Withdrawl Amount]], )</f>
        <v>0</v>
      </c>
      <c r="N490" s="95">
        <f>IF(Table33[[#This Row],[Category]]="Other Income",Table33[[#This Row],[Account Deposit Amount]]-Table33[[#This Row],[Account Withdrawl Amount]], )</f>
        <v>0</v>
      </c>
      <c r="O490" s="95">
        <f>IF(Table33[[#This Row],[Category]]="Registration",Table33[[#This Row],[Account Deposit Amount]]-Table33[[#This Row],[Account Withdrawl Amount]], )</f>
        <v>0</v>
      </c>
      <c r="P490" s="95">
        <f>IF(Table33[[#This Row],[Category]]="Insignia",Table33[[#This Row],[Account Deposit Amount]]-Table33[[#This Row],[Account Withdrawl Amount]], )</f>
        <v>0</v>
      </c>
      <c r="Q490" s="95">
        <f>IF(Table33[[#This Row],[Category]]="Activities/Program",Table33[[#This Row],[Account Deposit Amount]]-Table33[[#This Row],[Account Withdrawl Amount]], )</f>
        <v>0</v>
      </c>
      <c r="R490" s="95">
        <f>IF(Table33[[#This Row],[Category]]="Travel",Table33[[#This Row],[Account Deposit Amount]]-Table33[[#This Row],[Account Withdrawl Amount]], )</f>
        <v>0</v>
      </c>
      <c r="S490" s="95">
        <f>IF(Table33[[#This Row],[Category]]="Parties Food &amp; Beverages",Table33[[#This Row],[Account Deposit Amount]]-Table33[[#This Row],[Account Withdrawl Amount]], )</f>
        <v>0</v>
      </c>
      <c r="T490" s="95">
        <f>IF(Table33[[#This Row],[Category]]="Service Projects Donation",Table33[[#This Row],[Account Deposit Amount]]-Table33[[#This Row],[Account Withdrawl Amount]], )</f>
        <v>0</v>
      </c>
      <c r="U490" s="95">
        <f>IF(Table33[[#This Row],[Category]]="Cookie Debt",Table33[[#This Row],[Account Deposit Amount]]-Table33[[#This Row],[Account Withdrawl Amount]], )</f>
        <v>0</v>
      </c>
      <c r="V490" s="95">
        <f>IF(Table33[[#This Row],[Category]]="Other Expense",Table33[[#This Row],[Account Deposit Amount]]-Table33[[#This Row],[Account Withdrawl Amount]], )</f>
        <v>0</v>
      </c>
    </row>
    <row r="491" spans="1:22">
      <c r="A491" s="70"/>
      <c r="B491" s="96"/>
      <c r="C491" s="70"/>
      <c r="D491" s="70"/>
      <c r="E491" s="97"/>
      <c r="F491" s="97"/>
      <c r="G491" s="95">
        <f>$G$490+$E$491-$F$491</f>
        <v>0</v>
      </c>
      <c r="H491" s="70"/>
      <c r="I491" s="95">
        <f>IF(Table33[[#This Row],[Category]]="Fall Product",Table33[[#This Row],[Account Deposit Amount]]-Table33[[#This Row],[Account Withdrawl Amount]], )</f>
        <v>0</v>
      </c>
      <c r="J491" s="95">
        <f>IF(Table33[[#This Row],[Category]]="Cookies",Table33[[#This Row],[Account Deposit Amount]]-Table33[[#This Row],[Account Withdrawl Amount]], )</f>
        <v>0</v>
      </c>
      <c r="K491" s="95">
        <f>IF(Table33[[#This Row],[Category]]="Additional Money Earning Activities",Table33[[#This Row],[Account Deposit Amount]]-Table33[[#This Row],[Account Withdrawl Amount]], )</f>
        <v>0</v>
      </c>
      <c r="L491" s="95">
        <f>IF(Table33[[#This Row],[Category]]="Sponsorships",Table33[[#This Row],[Account Deposit Amount]]-Table33[[#This Row],[Account Withdrawl Amount]], )</f>
        <v>0</v>
      </c>
      <c r="M491" s="95">
        <f>IF(Table33[[#This Row],[Category]]="Troop Dues",Table33[[#This Row],[Account Deposit Amount]]-Table33[[#This Row],[Account Withdrawl Amount]], )</f>
        <v>0</v>
      </c>
      <c r="N491" s="95">
        <f>IF(Table33[[#This Row],[Category]]="Other Income",Table33[[#This Row],[Account Deposit Amount]]-Table33[[#This Row],[Account Withdrawl Amount]], )</f>
        <v>0</v>
      </c>
      <c r="O491" s="95">
        <f>IF(Table33[[#This Row],[Category]]="Registration",Table33[[#This Row],[Account Deposit Amount]]-Table33[[#This Row],[Account Withdrawl Amount]], )</f>
        <v>0</v>
      </c>
      <c r="P491" s="95">
        <f>IF(Table33[[#This Row],[Category]]="Insignia",Table33[[#This Row],[Account Deposit Amount]]-Table33[[#This Row],[Account Withdrawl Amount]], )</f>
        <v>0</v>
      </c>
      <c r="Q491" s="95">
        <f>IF(Table33[[#This Row],[Category]]="Activities/Program",Table33[[#This Row],[Account Deposit Amount]]-Table33[[#This Row],[Account Withdrawl Amount]], )</f>
        <v>0</v>
      </c>
      <c r="R491" s="95">
        <f>IF(Table33[[#This Row],[Category]]="Travel",Table33[[#This Row],[Account Deposit Amount]]-Table33[[#This Row],[Account Withdrawl Amount]], )</f>
        <v>0</v>
      </c>
      <c r="S491" s="95">
        <f>IF(Table33[[#This Row],[Category]]="Parties Food &amp; Beverages",Table33[[#This Row],[Account Deposit Amount]]-Table33[[#This Row],[Account Withdrawl Amount]], )</f>
        <v>0</v>
      </c>
      <c r="T491" s="95">
        <f>IF(Table33[[#This Row],[Category]]="Service Projects Donation",Table33[[#This Row],[Account Deposit Amount]]-Table33[[#This Row],[Account Withdrawl Amount]], )</f>
        <v>0</v>
      </c>
      <c r="U491" s="95">
        <f>IF(Table33[[#This Row],[Category]]="Cookie Debt",Table33[[#This Row],[Account Deposit Amount]]-Table33[[#This Row],[Account Withdrawl Amount]], )</f>
        <v>0</v>
      </c>
      <c r="V491" s="95">
        <f>IF(Table33[[#This Row],[Category]]="Other Expense",Table33[[#This Row],[Account Deposit Amount]]-Table33[[#This Row],[Account Withdrawl Amount]], )</f>
        <v>0</v>
      </c>
    </row>
    <row r="492" spans="1:22">
      <c r="A492" s="70"/>
      <c r="B492" s="96"/>
      <c r="C492" s="70"/>
      <c r="D492" s="70"/>
      <c r="E492" s="97"/>
      <c r="F492" s="97"/>
      <c r="G492" s="95">
        <f>$G$491+$E$492-$F$492</f>
        <v>0</v>
      </c>
      <c r="H492" s="70"/>
      <c r="I492" s="95">
        <f>IF(Table33[[#This Row],[Category]]="Fall Product",Table33[[#This Row],[Account Deposit Amount]]-Table33[[#This Row],[Account Withdrawl Amount]], )</f>
        <v>0</v>
      </c>
      <c r="J492" s="95">
        <f>IF(Table33[[#This Row],[Category]]="Cookies",Table33[[#This Row],[Account Deposit Amount]]-Table33[[#This Row],[Account Withdrawl Amount]], )</f>
        <v>0</v>
      </c>
      <c r="K492" s="95">
        <f>IF(Table33[[#This Row],[Category]]="Additional Money Earning Activities",Table33[[#This Row],[Account Deposit Amount]]-Table33[[#This Row],[Account Withdrawl Amount]], )</f>
        <v>0</v>
      </c>
      <c r="L492" s="95">
        <f>IF(Table33[[#This Row],[Category]]="Sponsorships",Table33[[#This Row],[Account Deposit Amount]]-Table33[[#This Row],[Account Withdrawl Amount]], )</f>
        <v>0</v>
      </c>
      <c r="M492" s="95">
        <f>IF(Table33[[#This Row],[Category]]="Troop Dues",Table33[[#This Row],[Account Deposit Amount]]-Table33[[#This Row],[Account Withdrawl Amount]], )</f>
        <v>0</v>
      </c>
      <c r="N492" s="95">
        <f>IF(Table33[[#This Row],[Category]]="Other Income",Table33[[#This Row],[Account Deposit Amount]]-Table33[[#This Row],[Account Withdrawl Amount]], )</f>
        <v>0</v>
      </c>
      <c r="O492" s="95">
        <f>IF(Table33[[#This Row],[Category]]="Registration",Table33[[#This Row],[Account Deposit Amount]]-Table33[[#This Row],[Account Withdrawl Amount]], )</f>
        <v>0</v>
      </c>
      <c r="P492" s="95">
        <f>IF(Table33[[#This Row],[Category]]="Insignia",Table33[[#This Row],[Account Deposit Amount]]-Table33[[#This Row],[Account Withdrawl Amount]], )</f>
        <v>0</v>
      </c>
      <c r="Q492" s="95">
        <f>IF(Table33[[#This Row],[Category]]="Activities/Program",Table33[[#This Row],[Account Deposit Amount]]-Table33[[#This Row],[Account Withdrawl Amount]], )</f>
        <v>0</v>
      </c>
      <c r="R492" s="95">
        <f>IF(Table33[[#This Row],[Category]]="Travel",Table33[[#This Row],[Account Deposit Amount]]-Table33[[#This Row],[Account Withdrawl Amount]], )</f>
        <v>0</v>
      </c>
      <c r="S492" s="95">
        <f>IF(Table33[[#This Row],[Category]]="Parties Food &amp; Beverages",Table33[[#This Row],[Account Deposit Amount]]-Table33[[#This Row],[Account Withdrawl Amount]], )</f>
        <v>0</v>
      </c>
      <c r="T492" s="95">
        <f>IF(Table33[[#This Row],[Category]]="Service Projects Donation",Table33[[#This Row],[Account Deposit Amount]]-Table33[[#This Row],[Account Withdrawl Amount]], )</f>
        <v>0</v>
      </c>
      <c r="U492" s="95">
        <f>IF(Table33[[#This Row],[Category]]="Cookie Debt",Table33[[#This Row],[Account Deposit Amount]]-Table33[[#This Row],[Account Withdrawl Amount]], )</f>
        <v>0</v>
      </c>
      <c r="V492" s="95">
        <f>IF(Table33[[#This Row],[Category]]="Other Expense",Table33[[#This Row],[Account Deposit Amount]]-Table33[[#This Row],[Account Withdrawl Amount]], )</f>
        <v>0</v>
      </c>
    </row>
    <row r="493" spans="1:22">
      <c r="A493" s="70"/>
      <c r="B493" s="96"/>
      <c r="C493" s="70"/>
      <c r="D493" s="70"/>
      <c r="E493" s="97"/>
      <c r="F493" s="97"/>
      <c r="G493" s="95">
        <f>$G$492+$E$493-$F$493</f>
        <v>0</v>
      </c>
      <c r="H493" s="70"/>
      <c r="I493" s="95">
        <f>IF(Table33[[#This Row],[Category]]="Fall Product",Table33[[#This Row],[Account Deposit Amount]]-Table33[[#This Row],[Account Withdrawl Amount]], )</f>
        <v>0</v>
      </c>
      <c r="J493" s="95">
        <f>IF(Table33[[#This Row],[Category]]="Cookies",Table33[[#This Row],[Account Deposit Amount]]-Table33[[#This Row],[Account Withdrawl Amount]], )</f>
        <v>0</v>
      </c>
      <c r="K493" s="95">
        <f>IF(Table33[[#This Row],[Category]]="Additional Money Earning Activities",Table33[[#This Row],[Account Deposit Amount]]-Table33[[#This Row],[Account Withdrawl Amount]], )</f>
        <v>0</v>
      </c>
      <c r="L493" s="95">
        <f>IF(Table33[[#This Row],[Category]]="Sponsorships",Table33[[#This Row],[Account Deposit Amount]]-Table33[[#This Row],[Account Withdrawl Amount]], )</f>
        <v>0</v>
      </c>
      <c r="M493" s="95">
        <f>IF(Table33[[#This Row],[Category]]="Troop Dues",Table33[[#This Row],[Account Deposit Amount]]-Table33[[#This Row],[Account Withdrawl Amount]], )</f>
        <v>0</v>
      </c>
      <c r="N493" s="95">
        <f>IF(Table33[[#This Row],[Category]]="Other Income",Table33[[#This Row],[Account Deposit Amount]]-Table33[[#This Row],[Account Withdrawl Amount]], )</f>
        <v>0</v>
      </c>
      <c r="O493" s="95">
        <f>IF(Table33[[#This Row],[Category]]="Registration",Table33[[#This Row],[Account Deposit Amount]]-Table33[[#This Row],[Account Withdrawl Amount]], )</f>
        <v>0</v>
      </c>
      <c r="P493" s="95">
        <f>IF(Table33[[#This Row],[Category]]="Insignia",Table33[[#This Row],[Account Deposit Amount]]-Table33[[#This Row],[Account Withdrawl Amount]], )</f>
        <v>0</v>
      </c>
      <c r="Q493" s="95">
        <f>IF(Table33[[#This Row],[Category]]="Activities/Program",Table33[[#This Row],[Account Deposit Amount]]-Table33[[#This Row],[Account Withdrawl Amount]], )</f>
        <v>0</v>
      </c>
      <c r="R493" s="95">
        <f>IF(Table33[[#This Row],[Category]]="Travel",Table33[[#This Row],[Account Deposit Amount]]-Table33[[#This Row],[Account Withdrawl Amount]], )</f>
        <v>0</v>
      </c>
      <c r="S493" s="95">
        <f>IF(Table33[[#This Row],[Category]]="Parties Food &amp; Beverages",Table33[[#This Row],[Account Deposit Amount]]-Table33[[#This Row],[Account Withdrawl Amount]], )</f>
        <v>0</v>
      </c>
      <c r="T493" s="95">
        <f>IF(Table33[[#This Row],[Category]]="Service Projects Donation",Table33[[#This Row],[Account Deposit Amount]]-Table33[[#This Row],[Account Withdrawl Amount]], )</f>
        <v>0</v>
      </c>
      <c r="U493" s="95">
        <f>IF(Table33[[#This Row],[Category]]="Cookie Debt",Table33[[#This Row],[Account Deposit Amount]]-Table33[[#This Row],[Account Withdrawl Amount]], )</f>
        <v>0</v>
      </c>
      <c r="V493" s="95">
        <f>IF(Table33[[#This Row],[Category]]="Other Expense",Table33[[#This Row],[Account Deposit Amount]]-Table33[[#This Row],[Account Withdrawl Amount]], )</f>
        <v>0</v>
      </c>
    </row>
    <row r="494" spans="1:22">
      <c r="A494" s="70"/>
      <c r="B494" s="96"/>
      <c r="C494" s="70"/>
      <c r="D494" s="70"/>
      <c r="E494" s="97"/>
      <c r="F494" s="97"/>
      <c r="G494" s="95">
        <f>$G$493+$E$494-$F$494</f>
        <v>0</v>
      </c>
      <c r="H494" s="70"/>
      <c r="I494" s="95">
        <f>IF(Table33[[#This Row],[Category]]="Fall Product",Table33[[#This Row],[Account Deposit Amount]]-Table33[[#This Row],[Account Withdrawl Amount]], )</f>
        <v>0</v>
      </c>
      <c r="J494" s="95">
        <f>IF(Table33[[#This Row],[Category]]="Cookies",Table33[[#This Row],[Account Deposit Amount]]-Table33[[#This Row],[Account Withdrawl Amount]], )</f>
        <v>0</v>
      </c>
      <c r="K494" s="95">
        <f>IF(Table33[[#This Row],[Category]]="Additional Money Earning Activities",Table33[[#This Row],[Account Deposit Amount]]-Table33[[#This Row],[Account Withdrawl Amount]], )</f>
        <v>0</v>
      </c>
      <c r="L494" s="95">
        <f>IF(Table33[[#This Row],[Category]]="Sponsorships",Table33[[#This Row],[Account Deposit Amount]]-Table33[[#This Row],[Account Withdrawl Amount]], )</f>
        <v>0</v>
      </c>
      <c r="M494" s="95">
        <f>IF(Table33[[#This Row],[Category]]="Troop Dues",Table33[[#This Row],[Account Deposit Amount]]-Table33[[#This Row],[Account Withdrawl Amount]], )</f>
        <v>0</v>
      </c>
      <c r="N494" s="95">
        <f>IF(Table33[[#This Row],[Category]]="Other Income",Table33[[#This Row],[Account Deposit Amount]]-Table33[[#This Row],[Account Withdrawl Amount]], )</f>
        <v>0</v>
      </c>
      <c r="O494" s="95">
        <f>IF(Table33[[#This Row],[Category]]="Registration",Table33[[#This Row],[Account Deposit Amount]]-Table33[[#This Row],[Account Withdrawl Amount]], )</f>
        <v>0</v>
      </c>
      <c r="P494" s="95">
        <f>IF(Table33[[#This Row],[Category]]="Insignia",Table33[[#This Row],[Account Deposit Amount]]-Table33[[#This Row],[Account Withdrawl Amount]], )</f>
        <v>0</v>
      </c>
      <c r="Q494" s="95">
        <f>IF(Table33[[#This Row],[Category]]="Activities/Program",Table33[[#This Row],[Account Deposit Amount]]-Table33[[#This Row],[Account Withdrawl Amount]], )</f>
        <v>0</v>
      </c>
      <c r="R494" s="95">
        <f>IF(Table33[[#This Row],[Category]]="Travel",Table33[[#This Row],[Account Deposit Amount]]-Table33[[#This Row],[Account Withdrawl Amount]], )</f>
        <v>0</v>
      </c>
      <c r="S494" s="95">
        <f>IF(Table33[[#This Row],[Category]]="Parties Food &amp; Beverages",Table33[[#This Row],[Account Deposit Amount]]-Table33[[#This Row],[Account Withdrawl Amount]], )</f>
        <v>0</v>
      </c>
      <c r="T494" s="95">
        <f>IF(Table33[[#This Row],[Category]]="Service Projects Donation",Table33[[#This Row],[Account Deposit Amount]]-Table33[[#This Row],[Account Withdrawl Amount]], )</f>
        <v>0</v>
      </c>
      <c r="U494" s="95">
        <f>IF(Table33[[#This Row],[Category]]="Cookie Debt",Table33[[#This Row],[Account Deposit Amount]]-Table33[[#This Row],[Account Withdrawl Amount]], )</f>
        <v>0</v>
      </c>
      <c r="V494" s="95">
        <f>IF(Table33[[#This Row],[Category]]="Other Expense",Table33[[#This Row],[Account Deposit Amount]]-Table33[[#This Row],[Account Withdrawl Amount]], )</f>
        <v>0</v>
      </c>
    </row>
    <row r="495" spans="1:22">
      <c r="A495" s="70"/>
      <c r="B495" s="96"/>
      <c r="C495" s="70"/>
      <c r="D495" s="70"/>
      <c r="E495" s="97"/>
      <c r="F495" s="97"/>
      <c r="G495" s="95">
        <f>$G$494+$E$495-$F$495</f>
        <v>0</v>
      </c>
      <c r="H495" s="70"/>
      <c r="I495" s="95">
        <f>IF(Table33[[#This Row],[Category]]="Fall Product",Table33[[#This Row],[Account Deposit Amount]]-Table33[[#This Row],[Account Withdrawl Amount]], )</f>
        <v>0</v>
      </c>
      <c r="J495" s="95">
        <f>IF(Table33[[#This Row],[Category]]="Cookies",Table33[[#This Row],[Account Deposit Amount]]-Table33[[#This Row],[Account Withdrawl Amount]], )</f>
        <v>0</v>
      </c>
      <c r="K495" s="95">
        <f>IF(Table33[[#This Row],[Category]]="Additional Money Earning Activities",Table33[[#This Row],[Account Deposit Amount]]-Table33[[#This Row],[Account Withdrawl Amount]], )</f>
        <v>0</v>
      </c>
      <c r="L495" s="95">
        <f>IF(Table33[[#This Row],[Category]]="Sponsorships",Table33[[#This Row],[Account Deposit Amount]]-Table33[[#This Row],[Account Withdrawl Amount]], )</f>
        <v>0</v>
      </c>
      <c r="M495" s="95">
        <f>IF(Table33[[#This Row],[Category]]="Troop Dues",Table33[[#This Row],[Account Deposit Amount]]-Table33[[#This Row],[Account Withdrawl Amount]], )</f>
        <v>0</v>
      </c>
      <c r="N495" s="95">
        <f>IF(Table33[[#This Row],[Category]]="Other Income",Table33[[#This Row],[Account Deposit Amount]]-Table33[[#This Row],[Account Withdrawl Amount]], )</f>
        <v>0</v>
      </c>
      <c r="O495" s="95">
        <f>IF(Table33[[#This Row],[Category]]="Registration",Table33[[#This Row],[Account Deposit Amount]]-Table33[[#This Row],[Account Withdrawl Amount]], )</f>
        <v>0</v>
      </c>
      <c r="P495" s="95">
        <f>IF(Table33[[#This Row],[Category]]="Insignia",Table33[[#This Row],[Account Deposit Amount]]-Table33[[#This Row],[Account Withdrawl Amount]], )</f>
        <v>0</v>
      </c>
      <c r="Q495" s="95">
        <f>IF(Table33[[#This Row],[Category]]="Activities/Program",Table33[[#This Row],[Account Deposit Amount]]-Table33[[#This Row],[Account Withdrawl Amount]], )</f>
        <v>0</v>
      </c>
      <c r="R495" s="95">
        <f>IF(Table33[[#This Row],[Category]]="Travel",Table33[[#This Row],[Account Deposit Amount]]-Table33[[#This Row],[Account Withdrawl Amount]], )</f>
        <v>0</v>
      </c>
      <c r="S495" s="95">
        <f>IF(Table33[[#This Row],[Category]]="Parties Food &amp; Beverages",Table33[[#This Row],[Account Deposit Amount]]-Table33[[#This Row],[Account Withdrawl Amount]], )</f>
        <v>0</v>
      </c>
      <c r="T495" s="95">
        <f>IF(Table33[[#This Row],[Category]]="Service Projects Donation",Table33[[#This Row],[Account Deposit Amount]]-Table33[[#This Row],[Account Withdrawl Amount]], )</f>
        <v>0</v>
      </c>
      <c r="U495" s="95">
        <f>IF(Table33[[#This Row],[Category]]="Cookie Debt",Table33[[#This Row],[Account Deposit Amount]]-Table33[[#This Row],[Account Withdrawl Amount]], )</f>
        <v>0</v>
      </c>
      <c r="V495" s="95">
        <f>IF(Table33[[#This Row],[Category]]="Other Expense",Table33[[#This Row],[Account Deposit Amount]]-Table33[[#This Row],[Account Withdrawl Amount]], )</f>
        <v>0</v>
      </c>
    </row>
    <row r="496" spans="1:22">
      <c r="A496" s="70"/>
      <c r="B496" s="96"/>
      <c r="C496" s="70"/>
      <c r="D496" s="70"/>
      <c r="E496" s="97"/>
      <c r="F496" s="97"/>
      <c r="G496" s="95">
        <f>$G$495+$E$496-$F$496</f>
        <v>0</v>
      </c>
      <c r="H496" s="70"/>
      <c r="I496" s="95">
        <f>IF(Table33[[#This Row],[Category]]="Fall Product",Table33[[#This Row],[Account Deposit Amount]]-Table33[[#This Row],[Account Withdrawl Amount]], )</f>
        <v>0</v>
      </c>
      <c r="J496" s="95">
        <f>IF(Table33[[#This Row],[Category]]="Cookies",Table33[[#This Row],[Account Deposit Amount]]-Table33[[#This Row],[Account Withdrawl Amount]], )</f>
        <v>0</v>
      </c>
      <c r="K496" s="95">
        <f>IF(Table33[[#This Row],[Category]]="Additional Money Earning Activities",Table33[[#This Row],[Account Deposit Amount]]-Table33[[#This Row],[Account Withdrawl Amount]], )</f>
        <v>0</v>
      </c>
      <c r="L496" s="95">
        <f>IF(Table33[[#This Row],[Category]]="Sponsorships",Table33[[#This Row],[Account Deposit Amount]]-Table33[[#This Row],[Account Withdrawl Amount]], )</f>
        <v>0</v>
      </c>
      <c r="M496" s="95">
        <f>IF(Table33[[#This Row],[Category]]="Troop Dues",Table33[[#This Row],[Account Deposit Amount]]-Table33[[#This Row],[Account Withdrawl Amount]], )</f>
        <v>0</v>
      </c>
      <c r="N496" s="95">
        <f>IF(Table33[[#This Row],[Category]]="Other Income",Table33[[#This Row],[Account Deposit Amount]]-Table33[[#This Row],[Account Withdrawl Amount]], )</f>
        <v>0</v>
      </c>
      <c r="O496" s="95">
        <f>IF(Table33[[#This Row],[Category]]="Registration",Table33[[#This Row],[Account Deposit Amount]]-Table33[[#This Row],[Account Withdrawl Amount]], )</f>
        <v>0</v>
      </c>
      <c r="P496" s="95">
        <f>IF(Table33[[#This Row],[Category]]="Insignia",Table33[[#This Row],[Account Deposit Amount]]-Table33[[#This Row],[Account Withdrawl Amount]], )</f>
        <v>0</v>
      </c>
      <c r="Q496" s="95">
        <f>IF(Table33[[#This Row],[Category]]="Activities/Program",Table33[[#This Row],[Account Deposit Amount]]-Table33[[#This Row],[Account Withdrawl Amount]], )</f>
        <v>0</v>
      </c>
      <c r="R496" s="95">
        <f>IF(Table33[[#This Row],[Category]]="Travel",Table33[[#This Row],[Account Deposit Amount]]-Table33[[#This Row],[Account Withdrawl Amount]], )</f>
        <v>0</v>
      </c>
      <c r="S496" s="95">
        <f>IF(Table33[[#This Row],[Category]]="Parties Food &amp; Beverages",Table33[[#This Row],[Account Deposit Amount]]-Table33[[#This Row],[Account Withdrawl Amount]], )</f>
        <v>0</v>
      </c>
      <c r="T496" s="95">
        <f>IF(Table33[[#This Row],[Category]]="Service Projects Donation",Table33[[#This Row],[Account Deposit Amount]]-Table33[[#This Row],[Account Withdrawl Amount]], )</f>
        <v>0</v>
      </c>
      <c r="U496" s="95">
        <f>IF(Table33[[#This Row],[Category]]="Cookie Debt",Table33[[#This Row],[Account Deposit Amount]]-Table33[[#This Row],[Account Withdrawl Amount]], )</f>
        <v>0</v>
      </c>
      <c r="V496" s="95">
        <f>IF(Table33[[#This Row],[Category]]="Other Expense",Table33[[#This Row],[Account Deposit Amount]]-Table33[[#This Row],[Account Withdrawl Amount]], )</f>
        <v>0</v>
      </c>
    </row>
    <row r="497" spans="1:22">
      <c r="A497" s="70"/>
      <c r="B497" s="96"/>
      <c r="C497" s="70"/>
      <c r="D497" s="70"/>
      <c r="E497" s="97"/>
      <c r="F497" s="97"/>
      <c r="G497" s="95">
        <f>$G$496+$E$497-$F$497</f>
        <v>0</v>
      </c>
      <c r="H497" s="70"/>
      <c r="I497" s="95">
        <f>IF(Table33[[#This Row],[Category]]="Fall Product",Table33[[#This Row],[Account Deposit Amount]]-Table33[[#This Row],[Account Withdrawl Amount]], )</f>
        <v>0</v>
      </c>
      <c r="J497" s="95">
        <f>IF(Table33[[#This Row],[Category]]="Cookies",Table33[[#This Row],[Account Deposit Amount]]-Table33[[#This Row],[Account Withdrawl Amount]], )</f>
        <v>0</v>
      </c>
      <c r="K497" s="95">
        <f>IF(Table33[[#This Row],[Category]]="Additional Money Earning Activities",Table33[[#This Row],[Account Deposit Amount]]-Table33[[#This Row],[Account Withdrawl Amount]], )</f>
        <v>0</v>
      </c>
      <c r="L497" s="95">
        <f>IF(Table33[[#This Row],[Category]]="Sponsorships",Table33[[#This Row],[Account Deposit Amount]]-Table33[[#This Row],[Account Withdrawl Amount]], )</f>
        <v>0</v>
      </c>
      <c r="M497" s="95">
        <f>IF(Table33[[#This Row],[Category]]="Troop Dues",Table33[[#This Row],[Account Deposit Amount]]-Table33[[#This Row],[Account Withdrawl Amount]], )</f>
        <v>0</v>
      </c>
      <c r="N497" s="95">
        <f>IF(Table33[[#This Row],[Category]]="Other Income",Table33[[#This Row],[Account Deposit Amount]]-Table33[[#This Row],[Account Withdrawl Amount]], )</f>
        <v>0</v>
      </c>
      <c r="O497" s="95">
        <f>IF(Table33[[#This Row],[Category]]="Registration",Table33[[#This Row],[Account Deposit Amount]]-Table33[[#This Row],[Account Withdrawl Amount]], )</f>
        <v>0</v>
      </c>
      <c r="P497" s="95">
        <f>IF(Table33[[#This Row],[Category]]="Insignia",Table33[[#This Row],[Account Deposit Amount]]-Table33[[#This Row],[Account Withdrawl Amount]], )</f>
        <v>0</v>
      </c>
      <c r="Q497" s="95">
        <f>IF(Table33[[#This Row],[Category]]="Activities/Program",Table33[[#This Row],[Account Deposit Amount]]-Table33[[#This Row],[Account Withdrawl Amount]], )</f>
        <v>0</v>
      </c>
      <c r="R497" s="95">
        <f>IF(Table33[[#This Row],[Category]]="Travel",Table33[[#This Row],[Account Deposit Amount]]-Table33[[#This Row],[Account Withdrawl Amount]], )</f>
        <v>0</v>
      </c>
      <c r="S497" s="95">
        <f>IF(Table33[[#This Row],[Category]]="Parties Food &amp; Beverages",Table33[[#This Row],[Account Deposit Amount]]-Table33[[#This Row],[Account Withdrawl Amount]], )</f>
        <v>0</v>
      </c>
      <c r="T497" s="95">
        <f>IF(Table33[[#This Row],[Category]]="Service Projects Donation",Table33[[#This Row],[Account Deposit Amount]]-Table33[[#This Row],[Account Withdrawl Amount]], )</f>
        <v>0</v>
      </c>
      <c r="U497" s="95">
        <f>IF(Table33[[#This Row],[Category]]="Cookie Debt",Table33[[#This Row],[Account Deposit Amount]]-Table33[[#This Row],[Account Withdrawl Amount]], )</f>
        <v>0</v>
      </c>
      <c r="V497" s="95">
        <f>IF(Table33[[#This Row],[Category]]="Other Expense",Table33[[#This Row],[Account Deposit Amount]]-Table33[[#This Row],[Account Withdrawl Amount]], )</f>
        <v>0</v>
      </c>
    </row>
    <row r="498" spans="1:22">
      <c r="A498" s="70"/>
      <c r="B498" s="96"/>
      <c r="C498" s="70"/>
      <c r="D498" s="70"/>
      <c r="E498" s="97"/>
      <c r="F498" s="97"/>
      <c r="G498" s="95">
        <f>$G$497+$E$498-$F$498</f>
        <v>0</v>
      </c>
      <c r="H498" s="70"/>
      <c r="I498" s="95">
        <f>IF(Table33[[#This Row],[Category]]="Fall Product",Table33[[#This Row],[Account Deposit Amount]]-Table33[[#This Row],[Account Withdrawl Amount]], )</f>
        <v>0</v>
      </c>
      <c r="J498" s="95">
        <f>IF(Table33[[#This Row],[Category]]="Cookies",Table33[[#This Row],[Account Deposit Amount]]-Table33[[#This Row],[Account Withdrawl Amount]], )</f>
        <v>0</v>
      </c>
      <c r="K498" s="95">
        <f>IF(Table33[[#This Row],[Category]]="Additional Money Earning Activities",Table33[[#This Row],[Account Deposit Amount]]-Table33[[#This Row],[Account Withdrawl Amount]], )</f>
        <v>0</v>
      </c>
      <c r="L498" s="95">
        <f>IF(Table33[[#This Row],[Category]]="Sponsorships",Table33[[#This Row],[Account Deposit Amount]]-Table33[[#This Row],[Account Withdrawl Amount]], )</f>
        <v>0</v>
      </c>
      <c r="M498" s="95">
        <f>IF(Table33[[#This Row],[Category]]="Troop Dues",Table33[[#This Row],[Account Deposit Amount]]-Table33[[#This Row],[Account Withdrawl Amount]], )</f>
        <v>0</v>
      </c>
      <c r="N498" s="95">
        <f>IF(Table33[[#This Row],[Category]]="Other Income",Table33[[#This Row],[Account Deposit Amount]]-Table33[[#This Row],[Account Withdrawl Amount]], )</f>
        <v>0</v>
      </c>
      <c r="O498" s="95">
        <f>IF(Table33[[#This Row],[Category]]="Registration",Table33[[#This Row],[Account Deposit Amount]]-Table33[[#This Row],[Account Withdrawl Amount]], )</f>
        <v>0</v>
      </c>
      <c r="P498" s="95">
        <f>IF(Table33[[#This Row],[Category]]="Insignia",Table33[[#This Row],[Account Deposit Amount]]-Table33[[#This Row],[Account Withdrawl Amount]], )</f>
        <v>0</v>
      </c>
      <c r="Q498" s="95">
        <f>IF(Table33[[#This Row],[Category]]="Activities/Program",Table33[[#This Row],[Account Deposit Amount]]-Table33[[#This Row],[Account Withdrawl Amount]], )</f>
        <v>0</v>
      </c>
      <c r="R498" s="95">
        <f>IF(Table33[[#This Row],[Category]]="Travel",Table33[[#This Row],[Account Deposit Amount]]-Table33[[#This Row],[Account Withdrawl Amount]], )</f>
        <v>0</v>
      </c>
      <c r="S498" s="95">
        <f>IF(Table33[[#This Row],[Category]]="Parties Food &amp; Beverages",Table33[[#This Row],[Account Deposit Amount]]-Table33[[#This Row],[Account Withdrawl Amount]], )</f>
        <v>0</v>
      </c>
      <c r="T498" s="95">
        <f>IF(Table33[[#This Row],[Category]]="Service Projects Donation",Table33[[#This Row],[Account Deposit Amount]]-Table33[[#This Row],[Account Withdrawl Amount]], )</f>
        <v>0</v>
      </c>
      <c r="U498" s="95">
        <f>IF(Table33[[#This Row],[Category]]="Cookie Debt",Table33[[#This Row],[Account Deposit Amount]]-Table33[[#This Row],[Account Withdrawl Amount]], )</f>
        <v>0</v>
      </c>
      <c r="V498" s="95">
        <f>IF(Table33[[#This Row],[Category]]="Other Expense",Table33[[#This Row],[Account Deposit Amount]]-Table33[[#This Row],[Account Withdrawl Amount]], )</f>
        <v>0</v>
      </c>
    </row>
    <row r="499" spans="1:22">
      <c r="A499" s="70"/>
      <c r="B499" s="96"/>
      <c r="C499" s="70"/>
      <c r="D499" s="70"/>
      <c r="E499" s="97"/>
      <c r="F499" s="97"/>
      <c r="G499" s="95">
        <f>$G$498+$E$499-$F$499</f>
        <v>0</v>
      </c>
      <c r="H499" s="70"/>
      <c r="I499" s="95">
        <f>IF(Table33[[#This Row],[Category]]="Fall Product",Table33[[#This Row],[Account Deposit Amount]]-Table33[[#This Row],[Account Withdrawl Amount]], )</f>
        <v>0</v>
      </c>
      <c r="J499" s="95">
        <f>IF(Table33[[#This Row],[Category]]="Cookies",Table33[[#This Row],[Account Deposit Amount]]-Table33[[#This Row],[Account Withdrawl Amount]], )</f>
        <v>0</v>
      </c>
      <c r="K499" s="95">
        <f>IF(Table33[[#This Row],[Category]]="Additional Money Earning Activities",Table33[[#This Row],[Account Deposit Amount]]-Table33[[#This Row],[Account Withdrawl Amount]], )</f>
        <v>0</v>
      </c>
      <c r="L499" s="95">
        <f>IF(Table33[[#This Row],[Category]]="Sponsorships",Table33[[#This Row],[Account Deposit Amount]]-Table33[[#This Row],[Account Withdrawl Amount]], )</f>
        <v>0</v>
      </c>
      <c r="M499" s="95">
        <f>IF(Table33[[#This Row],[Category]]="Troop Dues",Table33[[#This Row],[Account Deposit Amount]]-Table33[[#This Row],[Account Withdrawl Amount]], )</f>
        <v>0</v>
      </c>
      <c r="N499" s="95">
        <f>IF(Table33[[#This Row],[Category]]="Other Income",Table33[[#This Row],[Account Deposit Amount]]-Table33[[#This Row],[Account Withdrawl Amount]], )</f>
        <v>0</v>
      </c>
      <c r="O499" s="95">
        <f>IF(Table33[[#This Row],[Category]]="Registration",Table33[[#This Row],[Account Deposit Amount]]-Table33[[#This Row],[Account Withdrawl Amount]], )</f>
        <v>0</v>
      </c>
      <c r="P499" s="95">
        <f>IF(Table33[[#This Row],[Category]]="Insignia",Table33[[#This Row],[Account Deposit Amount]]-Table33[[#This Row],[Account Withdrawl Amount]], )</f>
        <v>0</v>
      </c>
      <c r="Q499" s="95">
        <f>IF(Table33[[#This Row],[Category]]="Activities/Program",Table33[[#This Row],[Account Deposit Amount]]-Table33[[#This Row],[Account Withdrawl Amount]], )</f>
        <v>0</v>
      </c>
      <c r="R499" s="95">
        <f>IF(Table33[[#This Row],[Category]]="Travel",Table33[[#This Row],[Account Deposit Amount]]-Table33[[#This Row],[Account Withdrawl Amount]], )</f>
        <v>0</v>
      </c>
      <c r="S499" s="95">
        <f>IF(Table33[[#This Row],[Category]]="Parties Food &amp; Beverages",Table33[[#This Row],[Account Deposit Amount]]-Table33[[#This Row],[Account Withdrawl Amount]], )</f>
        <v>0</v>
      </c>
      <c r="T499" s="95">
        <f>IF(Table33[[#This Row],[Category]]="Service Projects Donation",Table33[[#This Row],[Account Deposit Amount]]-Table33[[#This Row],[Account Withdrawl Amount]], )</f>
        <v>0</v>
      </c>
      <c r="U499" s="95">
        <f>IF(Table33[[#This Row],[Category]]="Cookie Debt",Table33[[#This Row],[Account Deposit Amount]]-Table33[[#This Row],[Account Withdrawl Amount]], )</f>
        <v>0</v>
      </c>
      <c r="V499" s="95">
        <f>IF(Table33[[#This Row],[Category]]="Other Expense",Table33[[#This Row],[Account Deposit Amount]]-Table33[[#This Row],[Account Withdrawl Amount]], )</f>
        <v>0</v>
      </c>
    </row>
    <row r="500" spans="1:22">
      <c r="A500" s="70"/>
      <c r="B500" s="96"/>
      <c r="C500" s="70"/>
      <c r="D500" s="70"/>
      <c r="E500" s="97"/>
      <c r="F500" s="97"/>
      <c r="G500" s="95">
        <f>$G$499+$E$500-$F$500</f>
        <v>0</v>
      </c>
      <c r="H500" s="70"/>
      <c r="I500" s="95">
        <f>IF(Table33[[#This Row],[Category]]="Fall Product",Table33[[#This Row],[Account Deposit Amount]]-Table33[[#This Row],[Account Withdrawl Amount]], )</f>
        <v>0</v>
      </c>
      <c r="J500" s="95">
        <f>IF(Table33[[#This Row],[Category]]="Cookies",Table33[[#This Row],[Account Deposit Amount]]-Table33[[#This Row],[Account Withdrawl Amount]], )</f>
        <v>0</v>
      </c>
      <c r="K500" s="95">
        <f>IF(Table33[[#This Row],[Category]]="Additional Money Earning Activities",Table33[[#This Row],[Account Deposit Amount]]-Table33[[#This Row],[Account Withdrawl Amount]], )</f>
        <v>0</v>
      </c>
      <c r="L500" s="95">
        <f>IF(Table33[[#This Row],[Category]]="Sponsorships",Table33[[#This Row],[Account Deposit Amount]]-Table33[[#This Row],[Account Withdrawl Amount]], )</f>
        <v>0</v>
      </c>
      <c r="M500" s="95">
        <f>IF(Table33[[#This Row],[Category]]="Troop Dues",Table33[[#This Row],[Account Deposit Amount]]-Table33[[#This Row],[Account Withdrawl Amount]], )</f>
        <v>0</v>
      </c>
      <c r="N500" s="95">
        <f>IF(Table33[[#This Row],[Category]]="Other Income",Table33[[#This Row],[Account Deposit Amount]]-Table33[[#This Row],[Account Withdrawl Amount]], )</f>
        <v>0</v>
      </c>
      <c r="O500" s="95">
        <f>IF(Table33[[#This Row],[Category]]="Registration",Table33[[#This Row],[Account Deposit Amount]]-Table33[[#This Row],[Account Withdrawl Amount]], )</f>
        <v>0</v>
      </c>
      <c r="P500" s="95">
        <f>IF(Table33[[#This Row],[Category]]="Insignia",Table33[[#This Row],[Account Deposit Amount]]-Table33[[#This Row],[Account Withdrawl Amount]], )</f>
        <v>0</v>
      </c>
      <c r="Q500" s="95">
        <f>IF(Table33[[#This Row],[Category]]="Activities/Program",Table33[[#This Row],[Account Deposit Amount]]-Table33[[#This Row],[Account Withdrawl Amount]], )</f>
        <v>0</v>
      </c>
      <c r="R500" s="95">
        <f>IF(Table33[[#This Row],[Category]]="Travel",Table33[[#This Row],[Account Deposit Amount]]-Table33[[#This Row],[Account Withdrawl Amount]], )</f>
        <v>0</v>
      </c>
      <c r="S500" s="95">
        <f>IF(Table33[[#This Row],[Category]]="Parties Food &amp; Beverages",Table33[[#This Row],[Account Deposit Amount]]-Table33[[#This Row],[Account Withdrawl Amount]], )</f>
        <v>0</v>
      </c>
      <c r="T500" s="95">
        <f>IF(Table33[[#This Row],[Category]]="Service Projects Donation",Table33[[#This Row],[Account Deposit Amount]]-Table33[[#This Row],[Account Withdrawl Amount]], )</f>
        <v>0</v>
      </c>
      <c r="U500" s="95">
        <f>IF(Table33[[#This Row],[Category]]="Cookie Debt",Table33[[#This Row],[Account Deposit Amount]]-Table33[[#This Row],[Account Withdrawl Amount]], )</f>
        <v>0</v>
      </c>
      <c r="V500" s="95">
        <f>IF(Table33[[#This Row],[Category]]="Other Expense",Table33[[#This Row],[Account Deposit Amount]]-Table33[[#This Row],[Account Withdrawl Amount]], )</f>
        <v>0</v>
      </c>
    </row>
    <row r="501" spans="1:22">
      <c r="A501" s="70"/>
      <c r="B501" s="96"/>
      <c r="C501" s="70"/>
      <c r="D501" s="70"/>
      <c r="E501" s="97"/>
      <c r="F501" s="97"/>
      <c r="G501" s="95">
        <f>$G$500+$E$501-$F$501</f>
        <v>0</v>
      </c>
      <c r="H501" s="70"/>
      <c r="I501" s="95">
        <f>IF(Table33[[#This Row],[Category]]="Fall Product",Table33[[#This Row],[Account Deposit Amount]]-Table33[[#This Row],[Account Withdrawl Amount]], )</f>
        <v>0</v>
      </c>
      <c r="J501" s="95">
        <f>IF(Table33[[#This Row],[Category]]="Cookies",Table33[[#This Row],[Account Deposit Amount]]-Table33[[#This Row],[Account Withdrawl Amount]], )</f>
        <v>0</v>
      </c>
      <c r="K501" s="95">
        <f>IF(Table33[[#This Row],[Category]]="Additional Money Earning Activities",Table33[[#This Row],[Account Deposit Amount]]-Table33[[#This Row],[Account Withdrawl Amount]], )</f>
        <v>0</v>
      </c>
      <c r="L501" s="95">
        <f>IF(Table33[[#This Row],[Category]]="Sponsorships",Table33[[#This Row],[Account Deposit Amount]]-Table33[[#This Row],[Account Withdrawl Amount]], )</f>
        <v>0</v>
      </c>
      <c r="M501" s="95">
        <f>IF(Table33[[#This Row],[Category]]="Troop Dues",Table33[[#This Row],[Account Deposit Amount]]-Table33[[#This Row],[Account Withdrawl Amount]], )</f>
        <v>0</v>
      </c>
      <c r="N501" s="95">
        <f>IF(Table33[[#This Row],[Category]]="Other Income",Table33[[#This Row],[Account Deposit Amount]]-Table33[[#This Row],[Account Withdrawl Amount]], )</f>
        <v>0</v>
      </c>
      <c r="O501" s="95">
        <f>IF(Table33[[#This Row],[Category]]="Registration",Table33[[#This Row],[Account Deposit Amount]]-Table33[[#This Row],[Account Withdrawl Amount]], )</f>
        <v>0</v>
      </c>
      <c r="P501" s="95">
        <f>IF(Table33[[#This Row],[Category]]="Insignia",Table33[[#This Row],[Account Deposit Amount]]-Table33[[#This Row],[Account Withdrawl Amount]], )</f>
        <v>0</v>
      </c>
      <c r="Q501" s="95">
        <f>IF(Table33[[#This Row],[Category]]="Activities/Program",Table33[[#This Row],[Account Deposit Amount]]-Table33[[#This Row],[Account Withdrawl Amount]], )</f>
        <v>0</v>
      </c>
      <c r="R501" s="95">
        <f>IF(Table33[[#This Row],[Category]]="Travel",Table33[[#This Row],[Account Deposit Amount]]-Table33[[#This Row],[Account Withdrawl Amount]], )</f>
        <v>0</v>
      </c>
      <c r="S501" s="95">
        <f>IF(Table33[[#This Row],[Category]]="Parties Food &amp; Beverages",Table33[[#This Row],[Account Deposit Amount]]-Table33[[#This Row],[Account Withdrawl Amount]], )</f>
        <v>0</v>
      </c>
      <c r="T501" s="95">
        <f>IF(Table33[[#This Row],[Category]]="Service Projects Donation",Table33[[#This Row],[Account Deposit Amount]]-Table33[[#This Row],[Account Withdrawl Amount]], )</f>
        <v>0</v>
      </c>
      <c r="U501" s="95">
        <f>IF(Table33[[#This Row],[Category]]="Cookie Debt",Table33[[#This Row],[Account Deposit Amount]]-Table33[[#This Row],[Account Withdrawl Amount]], )</f>
        <v>0</v>
      </c>
      <c r="V501" s="95">
        <f>IF(Table33[[#This Row],[Category]]="Other Expense",Table33[[#This Row],[Account Deposit Amount]]-Table33[[#This Row],[Account Withdrawl Amount]], )</f>
        <v>0</v>
      </c>
    </row>
  </sheetData>
  <sheetProtection algorithmName="SHA-512" hashValue="agwxO0q7Xv0i42BzVlrCXddqzRj8YhaVaPXqPWZiIKsDnMQxOXwpYX/lxKcGFOC3yKDUb7eNHK0AZ1SQCsZMHg==" saltValue="+iBbway5E1Fuc1YPmDqqrQ==" spinCount="100000" sheet="1" objects="1" scenarios="1" formatCells="0" formatColumns="0" formatRows="0" insertRows="0" insertHyperlinks="0" selectLockedCells="1"/>
  <mergeCells count="4">
    <mergeCell ref="I1:L1"/>
    <mergeCell ref="M1:N1"/>
    <mergeCell ref="O1:T1"/>
    <mergeCell ref="U1:V1"/>
  </mergeCells>
  <dataValidations count="4">
    <dataValidation type="list" allowBlank="1" showInputMessage="1" showErrorMessage="1" prompt="Please select a category" sqref="H4" xr:uid="{50C75323-DAE2-4150-8A64-BDEB682D1567}">
      <formula1>"None, Fall Product, Cookies, Additional Money Earning Activities, Sponsorships, Troop Dues, Other Income,  Registration, Insignia, Activities/Program, Travel, Parties Food &amp; Beverages, Service Projects Donation, Cookie Debt, Other Expense"</formula1>
    </dataValidation>
    <dataValidation allowBlank="1" showInputMessage="1" showErrorMessage="1" prompt="Please provide breif description of purchase; Example what activity or badge materials were for, which intent to travel is purchase associated with. If a check who it was made out to and why_x000a_" sqref="D3" xr:uid="{9C52E4C8-FDE4-46DD-B93F-704525EA3F9D}"/>
    <dataValidation allowBlank="1" showInputMessage="1" showErrorMessage="1" prompt="Whose debt card was used or who made purchase" sqref="A3" xr:uid="{3D967919-B562-45E9-8950-5CF741D8A0E2}"/>
    <dataValidation type="list" allowBlank="1" showInputMessage="1" showErrorMessage="1" prompt="Please select a category" sqref="H5:H501" xr:uid="{01CE40AB-6648-4D83-B543-593064A91986}">
      <formula1>"Fall Product, Cookies, Additional Money Earning Activities, Sponsorships, Troop Dues, Other Income,  Registration, Insignia, Activities/Program, Travel, Parties Food &amp; Beverages, Service Projects Donation, Cookie Debt, Other Expense"</formula1>
    </dataValidation>
  </dataValidations>
  <pageMargins left="0.7" right="0.7" top="0.75" bottom="0.75" header="0.3" footer="0.3"/>
  <pageSetup orientation="portrait" r:id="rId1"/>
  <ignoredErrors>
    <ignoredError sqref="G4:G501" calculatedColumn="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DA5D2-DE11-4749-8888-B3A8A6DC421B}">
  <dimension ref="B1:H58"/>
  <sheetViews>
    <sheetView zoomScale="70" zoomScaleNormal="70" workbookViewId="0">
      <selection activeCell="F5" sqref="F5"/>
    </sheetView>
  </sheetViews>
  <sheetFormatPr defaultColWidth="8.88671875" defaultRowHeight="14.4"/>
  <cols>
    <col min="1" max="1" width="3.5546875" style="9" customWidth="1"/>
    <col min="2" max="2" width="18.109375" customWidth="1"/>
    <col min="3" max="3" width="2.5546875" customWidth="1"/>
    <col min="4" max="4" width="16.5546875" customWidth="1"/>
    <col min="5" max="5" width="20.6640625" customWidth="1"/>
    <col min="6" max="6" width="13.88671875" customWidth="1"/>
    <col min="7" max="7" width="19.109375" customWidth="1"/>
    <col min="8" max="8" width="19.6640625" customWidth="1"/>
    <col min="9" max="9" width="30" style="9" customWidth="1"/>
    <col min="10" max="16384" width="8.88671875" style="9"/>
  </cols>
  <sheetData>
    <row r="1" spans="2:8" ht="26.4" customHeight="1">
      <c r="B1" s="140" t="s">
        <v>72</v>
      </c>
      <c r="C1" s="140"/>
      <c r="D1" s="140"/>
      <c r="E1" s="140"/>
      <c r="F1" s="140"/>
      <c r="G1" s="140"/>
      <c r="H1" s="51" t="s">
        <v>73</v>
      </c>
    </row>
    <row r="2" spans="2:8" ht="45.6" customHeight="1" thickBot="1">
      <c r="B2" s="148" t="s">
        <v>74</v>
      </c>
      <c r="C2" s="148"/>
      <c r="D2" s="148"/>
      <c r="E2" s="148"/>
      <c r="F2" s="148"/>
      <c r="G2" s="148"/>
      <c r="H2" s="148"/>
    </row>
    <row r="3" spans="2:8">
      <c r="B3" s="13"/>
      <c r="C3" s="14"/>
      <c r="D3" s="14" t="s">
        <v>75</v>
      </c>
      <c r="E3" s="14"/>
      <c r="F3" s="52">
        <f>BankTransactions24!G4</f>
        <v>0</v>
      </c>
      <c r="G3" s="133"/>
      <c r="H3" s="134"/>
    </row>
    <row r="4" spans="2:8" ht="15" thickBot="1">
      <c r="B4" s="15"/>
      <c r="C4" s="16"/>
      <c r="D4" s="16" t="s">
        <v>76</v>
      </c>
      <c r="E4" s="16"/>
      <c r="F4" s="53">
        <f>BankTransactions24!G2</f>
        <v>0</v>
      </c>
      <c r="G4" s="121"/>
      <c r="H4" s="122"/>
    </row>
    <row r="5" spans="2:8" ht="15" thickBot="1">
      <c r="B5" s="15"/>
      <c r="C5" s="16"/>
      <c r="D5" s="17" t="s">
        <v>77</v>
      </c>
      <c r="E5" s="27"/>
      <c r="F5" s="28">
        <v>0</v>
      </c>
      <c r="G5" s="135"/>
      <c r="H5" s="122"/>
    </row>
    <row r="6" spans="2:8" ht="15" thickBot="1">
      <c r="B6" s="15"/>
      <c r="C6" s="16"/>
      <c r="D6" s="17" t="s">
        <v>78</v>
      </c>
      <c r="E6" s="27"/>
      <c r="F6" s="28">
        <v>0</v>
      </c>
      <c r="G6" s="135"/>
      <c r="H6" s="122"/>
    </row>
    <row r="7" spans="2:8" ht="15.6">
      <c r="B7" s="15"/>
      <c r="C7" s="16"/>
      <c r="D7" s="18"/>
      <c r="E7" s="16"/>
      <c r="F7" s="29"/>
      <c r="G7" s="121"/>
      <c r="H7" s="122"/>
    </row>
    <row r="8" spans="2:8" ht="40.799999999999997">
      <c r="B8" s="15"/>
      <c r="C8" s="16"/>
      <c r="D8" s="20" t="s">
        <v>79</v>
      </c>
      <c r="E8" s="57"/>
      <c r="F8" s="103" t="s">
        <v>133</v>
      </c>
      <c r="G8" s="136"/>
      <c r="H8" s="137"/>
    </row>
    <row r="9" spans="2:8" ht="27.75" customHeight="1">
      <c r="B9" s="149" t="s">
        <v>80</v>
      </c>
      <c r="C9" s="150"/>
      <c r="D9" s="54">
        <f>BankTransactions24!I2</f>
        <v>0</v>
      </c>
      <c r="E9" s="104" t="s">
        <v>81</v>
      </c>
      <c r="F9" s="55">
        <f>F5</f>
        <v>0</v>
      </c>
      <c r="G9" s="127" t="s">
        <v>82</v>
      </c>
      <c r="H9" s="128"/>
    </row>
    <row r="10" spans="2:8" ht="27.75" customHeight="1">
      <c r="B10" s="149" t="s">
        <v>83</v>
      </c>
      <c r="C10" s="150"/>
      <c r="D10" s="54">
        <f>BankTransactions24!J2</f>
        <v>0</v>
      </c>
      <c r="E10" s="104" t="s">
        <v>84</v>
      </c>
      <c r="F10" s="55">
        <f>F6</f>
        <v>0</v>
      </c>
      <c r="G10" s="127" t="s">
        <v>85</v>
      </c>
      <c r="H10" s="128"/>
    </row>
    <row r="11" spans="2:8" ht="27.75" customHeight="1" thickBot="1">
      <c r="B11" s="15"/>
      <c r="C11" s="16"/>
      <c r="D11" s="54">
        <f>BankTransactions24!K2</f>
        <v>0</v>
      </c>
      <c r="E11" s="104" t="s">
        <v>58</v>
      </c>
      <c r="F11" s="55">
        <f>D11</f>
        <v>0</v>
      </c>
      <c r="G11" s="129"/>
      <c r="H11" s="130"/>
    </row>
    <row r="12" spans="2:8" ht="27.75" customHeight="1" thickBot="1">
      <c r="B12" s="15"/>
      <c r="C12" s="16"/>
      <c r="D12" s="54">
        <f>BankTransactions24!L2</f>
        <v>0</v>
      </c>
      <c r="E12" s="104" t="s">
        <v>59</v>
      </c>
      <c r="F12" s="56">
        <f>D12</f>
        <v>0</v>
      </c>
      <c r="G12" s="138" t="s">
        <v>86</v>
      </c>
      <c r="H12" s="139"/>
    </row>
    <row r="13" spans="2:8" ht="27.75" customHeight="1">
      <c r="B13" s="15"/>
      <c r="C13" s="16"/>
      <c r="D13" s="54">
        <f>BankTransactions24!M2</f>
        <v>0</v>
      </c>
      <c r="E13" s="104" t="s">
        <v>60</v>
      </c>
      <c r="F13" s="56">
        <f>D13</f>
        <v>0</v>
      </c>
      <c r="G13" s="143" t="str">
        <f>IF($D$9&gt;$F$9, "Extra money deposited for Fall Product $"&amp; ROUND($D$9-$F$9, 2), "No Extra money deposited for Fall Product" )</f>
        <v>No Extra money deposited for Fall Product</v>
      </c>
      <c r="H13" s="144"/>
    </row>
    <row r="14" spans="2:8" ht="27.75" customHeight="1" thickBot="1">
      <c r="B14" s="15"/>
      <c r="C14" s="16"/>
      <c r="D14" s="54">
        <f>BankTransactions24!N2</f>
        <v>0</v>
      </c>
      <c r="E14" s="104" t="s">
        <v>61</v>
      </c>
      <c r="F14" s="56">
        <f>D14+IF(D10&gt;F10, D10-F10, 0)+IF(D9&gt;F9, D9-F9, 0)</f>
        <v>0</v>
      </c>
      <c r="G14" s="145" t="str">
        <f>IF($D$10&gt;$F$10,"Extra money after proceeds deposited for cookies $"&amp;ROUND($D$10-$F$10,2),"No Extra money deposited for cookies. ")</f>
        <v xml:space="preserve">No Extra money deposited for cookies. </v>
      </c>
      <c r="H14" s="146"/>
    </row>
    <row r="15" spans="2:8" ht="12" customHeight="1">
      <c r="B15" s="15"/>
      <c r="C15" s="16"/>
      <c r="D15" s="16"/>
      <c r="E15" s="105"/>
      <c r="F15" s="22"/>
      <c r="G15" s="125"/>
      <c r="H15" s="126"/>
    </row>
    <row r="16" spans="2:8" ht="27.75" customHeight="1">
      <c r="B16" s="15"/>
      <c r="C16" s="16"/>
      <c r="D16" s="21">
        <f>BankTransactions24!O2</f>
        <v>0</v>
      </c>
      <c r="E16" s="104" t="s">
        <v>62</v>
      </c>
      <c r="F16" s="22">
        <f t="shared" ref="F16:F21" si="0">-D16</f>
        <v>0</v>
      </c>
      <c r="G16" s="121"/>
      <c r="H16" s="122"/>
    </row>
    <row r="17" spans="2:8" ht="27.75" customHeight="1">
      <c r="B17" s="15"/>
      <c r="C17" s="16"/>
      <c r="D17" s="21">
        <f>BankTransactions24!P2</f>
        <v>0</v>
      </c>
      <c r="E17" s="104" t="s">
        <v>63</v>
      </c>
      <c r="F17" s="22">
        <f t="shared" si="0"/>
        <v>0</v>
      </c>
      <c r="G17" s="121"/>
      <c r="H17" s="122"/>
    </row>
    <row r="18" spans="2:8" ht="27.75" customHeight="1">
      <c r="B18" s="15"/>
      <c r="C18" s="16"/>
      <c r="D18" s="21">
        <f>BankTransactions24!Q2</f>
        <v>0</v>
      </c>
      <c r="E18" s="104" t="s">
        <v>87</v>
      </c>
      <c r="F18" s="22">
        <f t="shared" si="0"/>
        <v>0</v>
      </c>
      <c r="G18" s="121"/>
      <c r="H18" s="122"/>
    </row>
    <row r="19" spans="2:8" ht="27.75" customHeight="1">
      <c r="B19" s="15"/>
      <c r="C19" s="16"/>
      <c r="D19" s="21">
        <f>BankTransactions24!R2</f>
        <v>0</v>
      </c>
      <c r="E19" s="104" t="s">
        <v>65</v>
      </c>
      <c r="F19" s="22">
        <f t="shared" si="0"/>
        <v>0</v>
      </c>
      <c r="G19" s="121"/>
      <c r="H19" s="122"/>
    </row>
    <row r="20" spans="2:8" ht="27.75" customHeight="1" thickBot="1">
      <c r="B20" s="15"/>
      <c r="C20" s="16"/>
      <c r="D20" s="21">
        <f>BankTransactions24!S2</f>
        <v>0</v>
      </c>
      <c r="E20" s="104" t="s">
        <v>88</v>
      </c>
      <c r="F20" s="22">
        <f t="shared" si="0"/>
        <v>0</v>
      </c>
      <c r="G20" s="123"/>
      <c r="H20" s="124"/>
    </row>
    <row r="21" spans="2:8" ht="27.75" customHeight="1" thickBot="1">
      <c r="B21" s="15"/>
      <c r="C21" s="16"/>
      <c r="D21" s="21">
        <f>BankTransactions24!T2</f>
        <v>0</v>
      </c>
      <c r="E21" s="104" t="s">
        <v>67</v>
      </c>
      <c r="F21" s="26">
        <f t="shared" si="0"/>
        <v>0</v>
      </c>
      <c r="G21" s="138" t="s">
        <v>86</v>
      </c>
      <c r="H21" s="139"/>
    </row>
    <row r="22" spans="2:8" ht="27.75" customHeight="1">
      <c r="B22" s="15"/>
      <c r="C22" s="16"/>
      <c r="D22" s="21">
        <f>BankTransactions24!U2</f>
        <v>0</v>
      </c>
      <c r="E22" s="104" t="s">
        <v>89</v>
      </c>
      <c r="F22" s="26">
        <f>-D22+IF(D10&lt;F10, F10-D10, 0)</f>
        <v>0</v>
      </c>
      <c r="G22" s="143" t="str">
        <f xml:space="preserve"> IF(D10&lt;F10, "Money not deposited for Troop Cookie Proceeds = $"&amp; F10-D10&amp;". Please explain in questions at bottom of AR report", "No Cookie Debt" )</f>
        <v>No Cookie Debt</v>
      </c>
      <c r="H22" s="144"/>
    </row>
    <row r="23" spans="2:8" ht="27.75" customHeight="1" thickBot="1">
      <c r="B23" s="15"/>
      <c r="C23" s="16"/>
      <c r="D23" s="21">
        <f>BankTransactions24!V2</f>
        <v>0</v>
      </c>
      <c r="E23" s="104" t="s">
        <v>90</v>
      </c>
      <c r="F23" s="26">
        <f>-D23+IF(D9&lt;F9, F9-D9)</f>
        <v>0</v>
      </c>
      <c r="G23" s="145" t="str">
        <f xml:space="preserve"> IF(D9&lt;F9, "Money not deposited for Fall Peoduct $"&amp; F9-D9&amp;" Please explain in questions at bottom of AR report", "No Fall Product Debt" )</f>
        <v>No Fall Product Debt</v>
      </c>
      <c r="H23" s="146"/>
    </row>
    <row r="24" spans="2:8">
      <c r="B24" s="15"/>
      <c r="C24" s="16"/>
      <c r="D24" s="16"/>
      <c r="E24" s="16"/>
      <c r="F24" s="22"/>
      <c r="G24" s="125"/>
      <c r="H24" s="126"/>
    </row>
    <row r="25" spans="2:8" ht="18" customHeight="1">
      <c r="B25" s="15"/>
      <c r="C25" s="16"/>
      <c r="D25" s="16"/>
      <c r="E25" s="16"/>
      <c r="F25" s="22">
        <f>F3</f>
        <v>0</v>
      </c>
      <c r="G25" s="121" t="s">
        <v>91</v>
      </c>
      <c r="H25" s="122"/>
    </row>
    <row r="26" spans="2:8" ht="18" customHeight="1">
      <c r="B26" s="15"/>
      <c r="C26" s="16"/>
      <c r="D26" s="16"/>
      <c r="E26" s="16"/>
      <c r="F26" s="22">
        <f>SUM(F9:F14)</f>
        <v>0</v>
      </c>
      <c r="G26" s="121" t="s">
        <v>92</v>
      </c>
      <c r="H26" s="122"/>
    </row>
    <row r="27" spans="2:8" ht="18" customHeight="1">
      <c r="B27" s="15"/>
      <c r="C27" s="16"/>
      <c r="D27" s="16"/>
      <c r="E27" s="16"/>
      <c r="F27" s="22">
        <f>SUM(F16:F23)</f>
        <v>0</v>
      </c>
      <c r="G27" s="121" t="s">
        <v>93</v>
      </c>
      <c r="H27" s="122"/>
    </row>
    <row r="28" spans="2:8" ht="18" customHeight="1">
      <c r="B28" s="15"/>
      <c r="C28" s="23" t="str">
        <f>IF($F$28&lt;&gt;$F$4,"Please review numbers for discrpany. Do you have correct Net Proceeds for Product Programs", "")</f>
        <v/>
      </c>
      <c r="D28" s="23"/>
      <c r="E28" s="23"/>
      <c r="F28" s="22">
        <f>F25+F26-F27</f>
        <v>0</v>
      </c>
      <c r="G28" s="121" t="s">
        <v>94</v>
      </c>
      <c r="H28" s="122"/>
    </row>
    <row r="29" spans="2:8">
      <c r="B29" s="15"/>
      <c r="C29" s="23"/>
      <c r="D29" s="23"/>
      <c r="E29" s="23"/>
      <c r="F29" s="22"/>
      <c r="G29" s="121"/>
      <c r="H29" s="122"/>
    </row>
    <row r="30" spans="2:8">
      <c r="B30" s="15"/>
      <c r="C30" s="23"/>
      <c r="D30" s="151" t="s">
        <v>95</v>
      </c>
      <c r="E30" s="151"/>
      <c r="F30" s="132" t="str">
        <f>IF(F28=F4, "YES", "NO")</f>
        <v>YES</v>
      </c>
      <c r="G30" s="121"/>
      <c r="H30" s="122"/>
    </row>
    <row r="31" spans="2:8">
      <c r="B31" s="15"/>
      <c r="C31" s="16"/>
      <c r="D31" s="151"/>
      <c r="E31" s="151"/>
      <c r="F31" s="132"/>
      <c r="G31" s="121"/>
      <c r="H31" s="122"/>
    </row>
    <row r="32" spans="2:8">
      <c r="B32" s="15"/>
      <c r="C32" s="16"/>
      <c r="D32" s="141"/>
      <c r="E32" s="142"/>
      <c r="F32" s="16"/>
      <c r="G32" s="121"/>
      <c r="H32" s="122"/>
    </row>
    <row r="33" spans="2:8" ht="18.600000000000001" customHeight="1">
      <c r="B33" s="15"/>
      <c r="C33" s="16"/>
      <c r="D33" s="131" t="s">
        <v>96</v>
      </c>
      <c r="E33" s="131"/>
      <c r="F33" s="19">
        <f>SUMIF(BankTransactions24!H:H, "Fall Product",BankTransactions24!E:E)</f>
        <v>0</v>
      </c>
      <c r="G33" s="121"/>
      <c r="H33" s="122"/>
    </row>
    <row r="34" spans="2:8" ht="18.600000000000001" customHeight="1" thickBot="1">
      <c r="B34" s="15"/>
      <c r="C34" s="59" t="s">
        <v>19</v>
      </c>
      <c r="D34" s="131" t="s">
        <v>97</v>
      </c>
      <c r="E34" s="131"/>
      <c r="F34" s="58">
        <f>SUMIF(BankTransactions24!H:H, "Fall Product",BankTransactions24!F:F)</f>
        <v>0</v>
      </c>
      <c r="G34" s="121"/>
      <c r="H34" s="122"/>
    </row>
    <row r="35" spans="2:8" ht="18.600000000000001" customHeight="1">
      <c r="B35" s="15"/>
      <c r="C35" s="16"/>
      <c r="D35" s="131" t="s">
        <v>98</v>
      </c>
      <c r="E35" s="131"/>
      <c r="F35" s="29">
        <f>F33-F34</f>
        <v>0</v>
      </c>
      <c r="G35" s="21">
        <f>F35-F5</f>
        <v>0</v>
      </c>
      <c r="H35" s="61" t="s">
        <v>99</v>
      </c>
    </row>
    <row r="36" spans="2:8">
      <c r="B36" s="15"/>
      <c r="C36" s="16"/>
      <c r="D36" s="141"/>
      <c r="E36" s="142"/>
      <c r="F36" s="16"/>
      <c r="G36" s="16"/>
      <c r="H36" s="24"/>
    </row>
    <row r="37" spans="2:8" ht="18.600000000000001" customHeight="1">
      <c r="B37" s="15"/>
      <c r="C37" s="16"/>
      <c r="D37" s="131" t="s">
        <v>100</v>
      </c>
      <c r="E37" s="131"/>
      <c r="F37" s="19">
        <f>SUMIF(BankTransactions24!H:H, "Cookies",BankTransactions24!E:E)</f>
        <v>0</v>
      </c>
      <c r="G37" s="21"/>
      <c r="H37" s="24"/>
    </row>
    <row r="38" spans="2:8" ht="18.600000000000001" customHeight="1" thickBot="1">
      <c r="B38" s="15"/>
      <c r="C38" s="59" t="s">
        <v>19</v>
      </c>
      <c r="D38" s="152" t="s">
        <v>101</v>
      </c>
      <c r="E38" s="152"/>
      <c r="F38" s="58">
        <f>SUMIF(BankTransactions24!H:H, "Cookies",BankTransactions24!F:F)</f>
        <v>0</v>
      </c>
      <c r="G38" s="21"/>
      <c r="H38" s="24"/>
    </row>
    <row r="39" spans="2:8" ht="18.600000000000001" customHeight="1">
      <c r="B39" s="15"/>
      <c r="C39" s="16"/>
      <c r="D39" s="147" t="s">
        <v>102</v>
      </c>
      <c r="E39" s="147"/>
      <c r="F39" s="29">
        <f>F37-F38</f>
        <v>0</v>
      </c>
      <c r="G39" s="21">
        <f>F39-F6</f>
        <v>0</v>
      </c>
      <c r="H39" s="62" t="s">
        <v>103</v>
      </c>
    </row>
    <row r="40" spans="2:8">
      <c r="B40" s="15"/>
      <c r="C40" s="16"/>
      <c r="D40" s="141"/>
      <c r="E40" s="142"/>
      <c r="F40" s="16"/>
      <c r="G40" s="16"/>
      <c r="H40" s="25"/>
    </row>
    <row r="43" spans="2:8" ht="17.399999999999999" customHeight="1">
      <c r="D43" s="9"/>
      <c r="E43" s="9"/>
      <c r="F43" s="9"/>
      <c r="G43" s="9"/>
      <c r="H43" s="10"/>
    </row>
    <row r="44" spans="2:8" ht="21" customHeight="1">
      <c r="D44" s="9"/>
      <c r="E44" s="9"/>
      <c r="F44" s="9"/>
      <c r="G44" s="9"/>
      <c r="H44" s="10"/>
    </row>
    <row r="45" spans="2:8" ht="21" customHeight="1">
      <c r="D45" s="9"/>
      <c r="E45" s="9"/>
      <c r="F45" s="9"/>
      <c r="G45" s="9"/>
      <c r="H45" s="10"/>
    </row>
    <row r="46" spans="2:8">
      <c r="D46" s="9"/>
      <c r="E46" s="9"/>
      <c r="F46" s="9"/>
      <c r="G46" s="9"/>
      <c r="H46" s="10"/>
    </row>
    <row r="47" spans="2:8">
      <c r="D47" s="9"/>
      <c r="E47" s="9"/>
      <c r="F47" s="9"/>
      <c r="G47" s="9"/>
      <c r="H47" s="10"/>
    </row>
    <row r="48" spans="2:8">
      <c r="D48" s="9"/>
      <c r="E48" s="9"/>
      <c r="F48" s="9"/>
      <c r="G48" s="9"/>
      <c r="H48" s="10"/>
    </row>
    <row r="49" spans="4:8" ht="42" customHeight="1">
      <c r="D49" s="9"/>
      <c r="E49" s="9"/>
      <c r="F49" s="9"/>
      <c r="G49" s="9"/>
      <c r="H49" s="10"/>
    </row>
    <row r="50" spans="4:8" ht="21.6" customHeight="1">
      <c r="D50" s="9"/>
      <c r="E50" s="9"/>
      <c r="F50" s="9"/>
      <c r="G50" s="9"/>
      <c r="H50" s="10"/>
    </row>
    <row r="51" spans="4:8" ht="21.6" customHeight="1">
      <c r="D51" s="9"/>
      <c r="E51" s="9"/>
      <c r="F51" s="9"/>
      <c r="G51" s="9"/>
      <c r="H51" s="10"/>
    </row>
    <row r="52" spans="4:8" ht="21.6" customHeight="1">
      <c r="D52" s="9"/>
      <c r="E52" s="9"/>
      <c r="F52" s="9"/>
      <c r="G52" s="9"/>
      <c r="H52" s="10"/>
    </row>
    <row r="53" spans="4:8" ht="21.6" customHeight="1">
      <c r="D53" s="9"/>
      <c r="E53" s="9"/>
      <c r="F53" s="9"/>
      <c r="G53" s="9"/>
      <c r="H53" s="10"/>
    </row>
    <row r="54" spans="4:8" ht="51" customHeight="1">
      <c r="D54" s="9"/>
      <c r="E54" s="9"/>
      <c r="F54" s="9"/>
      <c r="G54" s="9"/>
      <c r="H54" s="10"/>
    </row>
    <row r="55" spans="4:8">
      <c r="D55" s="9"/>
      <c r="E55" s="9"/>
      <c r="F55" s="9"/>
      <c r="G55" s="9"/>
      <c r="H55" s="10"/>
    </row>
    <row r="56" spans="4:8">
      <c r="D56" s="9"/>
      <c r="E56" s="9"/>
      <c r="F56" s="9"/>
      <c r="G56" s="9"/>
      <c r="H56" s="10"/>
    </row>
    <row r="57" spans="4:8">
      <c r="D57" s="9"/>
      <c r="E57" s="9"/>
      <c r="F57" s="9"/>
      <c r="G57" s="9"/>
      <c r="H57" s="10"/>
    </row>
    <row r="58" spans="4:8">
      <c r="D58" s="9"/>
      <c r="E58" s="9"/>
      <c r="F58" s="9"/>
      <c r="G58" s="9"/>
      <c r="H58" s="10"/>
    </row>
  </sheetData>
  <sheetProtection algorithmName="SHA-512" hashValue="uNZkHpWzBS5LRs6H8sYG1qMyP3+2VxH8eU97w5AU7mUOVPj7Sek9v51fPDy5ljkVJOBqskRRl/fnS74u0PjJrw==" saltValue="ywcCrxqP6EBJB47U7UjYgQ==" spinCount="100000" sheet="1" formatCells="0" formatColumns="0" formatRows="0" insertColumns="0" insertRows="0" selectLockedCells="1"/>
  <mergeCells count="47">
    <mergeCell ref="B1:G1"/>
    <mergeCell ref="D36:E36"/>
    <mergeCell ref="D32:E32"/>
    <mergeCell ref="G12:H12"/>
    <mergeCell ref="D40:E40"/>
    <mergeCell ref="G13:H13"/>
    <mergeCell ref="G14:H14"/>
    <mergeCell ref="D39:E39"/>
    <mergeCell ref="B2:H2"/>
    <mergeCell ref="G23:H23"/>
    <mergeCell ref="G22:H22"/>
    <mergeCell ref="B10:C10"/>
    <mergeCell ref="B9:C9"/>
    <mergeCell ref="D30:E31"/>
    <mergeCell ref="D38:E38"/>
    <mergeCell ref="D33:E33"/>
    <mergeCell ref="D34:E34"/>
    <mergeCell ref="D35:E35"/>
    <mergeCell ref="F30:F31"/>
    <mergeCell ref="D37:E37"/>
    <mergeCell ref="G3:H3"/>
    <mergeCell ref="G4:H4"/>
    <mergeCell ref="G5:H5"/>
    <mergeCell ref="G6:H6"/>
    <mergeCell ref="G7:H7"/>
    <mergeCell ref="G8:H8"/>
    <mergeCell ref="G25:H25"/>
    <mergeCell ref="G26:H26"/>
    <mergeCell ref="G27:H27"/>
    <mergeCell ref="G28:H28"/>
    <mergeCell ref="G21:H21"/>
    <mergeCell ref="G9:H9"/>
    <mergeCell ref="G10:H10"/>
    <mergeCell ref="G11:H11"/>
    <mergeCell ref="G16:H16"/>
    <mergeCell ref="G17:H17"/>
    <mergeCell ref="G18:H18"/>
    <mergeCell ref="G19:H19"/>
    <mergeCell ref="G20:H20"/>
    <mergeCell ref="G15:H15"/>
    <mergeCell ref="G34:H34"/>
    <mergeCell ref="G24:H24"/>
    <mergeCell ref="G29:H29"/>
    <mergeCell ref="G30:H30"/>
    <mergeCell ref="G31:H31"/>
    <mergeCell ref="G32:H32"/>
    <mergeCell ref="G33:H33"/>
  </mergeCells>
  <conditionalFormatting sqref="D9:D10">
    <cfRule type="cellIs" dxfId="7" priority="3" operator="lessThan">
      <formula>0</formula>
    </cfRule>
  </conditionalFormatting>
  <conditionalFormatting sqref="D30">
    <cfRule type="cellIs" dxfId="6" priority="7" operator="equal">
      <formula>"NO"</formula>
    </cfRule>
    <cfRule type="cellIs" dxfId="5" priority="8" operator="equal">
      <formula>"YES"</formula>
    </cfRule>
  </conditionalFormatting>
  <conditionalFormatting sqref="F28">
    <cfRule type="cellIs" dxfId="4" priority="6" operator="notEqual">
      <formula>$F$4</formula>
    </cfRule>
  </conditionalFormatting>
  <conditionalFormatting sqref="F30:F31">
    <cfRule type="cellIs" dxfId="3" priority="4" operator="equal">
      <formula>"no"</formula>
    </cfRule>
    <cfRule type="cellIs" dxfId="2" priority="5" operator="equal">
      <formula>"yes"</formula>
    </cfRule>
  </conditionalFormatting>
  <conditionalFormatting sqref="G35 G39">
    <cfRule type="cellIs" dxfId="1" priority="1" operator="lessThan">
      <formula>0</formula>
    </cfRule>
    <cfRule type="cellIs" dxfId="0" priority="2" operator="greater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C867-1F84-4B69-B16E-D48C0F97D400}">
  <dimension ref="A1:M20"/>
  <sheetViews>
    <sheetView workbookViewId="0">
      <selection activeCell="E16" sqref="E16"/>
    </sheetView>
  </sheetViews>
  <sheetFormatPr defaultRowHeight="14.4"/>
  <cols>
    <col min="1" max="1" width="3.5546875" customWidth="1"/>
    <col min="2" max="2" width="2.5546875" customWidth="1"/>
    <col min="3" max="3" width="14.33203125" customWidth="1"/>
    <col min="4" max="4" width="19.5546875" customWidth="1"/>
    <col min="5" max="5" width="13.88671875" customWidth="1"/>
    <col min="6" max="6" width="10.44140625" customWidth="1"/>
    <col min="7" max="7" width="6.44140625" customWidth="1"/>
    <col min="8" max="8" width="4.109375" customWidth="1"/>
    <col min="9" max="9" width="2.5546875" customWidth="1"/>
    <col min="10" max="10" width="14.33203125" customWidth="1"/>
    <col min="11" max="11" width="19.5546875" customWidth="1"/>
    <col min="12" max="12" width="13.88671875" customWidth="1"/>
    <col min="13" max="13" width="19.109375" customWidth="1"/>
    <col min="14" max="14" width="19.6640625" customWidth="1"/>
  </cols>
  <sheetData>
    <row r="1" spans="1:13" ht="15" thickBot="1">
      <c r="A1" s="9"/>
      <c r="B1" s="158" t="s">
        <v>84</v>
      </c>
      <c r="C1" s="158"/>
      <c r="D1" s="158"/>
      <c r="E1" s="158"/>
      <c r="F1" s="158"/>
      <c r="G1" s="9"/>
      <c r="I1" s="158" t="s">
        <v>81</v>
      </c>
      <c r="J1" s="158"/>
      <c r="K1" s="158"/>
      <c r="L1" s="158"/>
      <c r="M1" s="158"/>
    </row>
    <row r="2" spans="1:13" ht="15" thickBot="1">
      <c r="A2" s="9"/>
      <c r="B2" s="31"/>
      <c r="C2" s="32" t="s">
        <v>104</v>
      </c>
      <c r="D2" s="32"/>
      <c r="E2" s="33"/>
      <c r="F2" s="76"/>
      <c r="G2" s="9"/>
      <c r="I2" s="31"/>
      <c r="J2" s="32" t="s">
        <v>105</v>
      </c>
      <c r="K2" s="32"/>
      <c r="L2" s="33"/>
      <c r="M2" s="34"/>
    </row>
    <row r="3" spans="1:13" ht="27.75" customHeight="1">
      <c r="A3" s="9"/>
      <c r="B3" s="35"/>
      <c r="C3" s="39">
        <f>'AR Summary'!F37</f>
        <v>0</v>
      </c>
      <c r="D3" s="154" t="s">
        <v>106</v>
      </c>
      <c r="E3" s="154"/>
      <c r="F3" s="75"/>
      <c r="G3" s="9"/>
      <c r="I3" s="35"/>
      <c r="J3" s="36">
        <f>'AR Summary'!F33</f>
        <v>0</v>
      </c>
      <c r="K3" s="160" t="s">
        <v>107</v>
      </c>
      <c r="L3" s="160"/>
      <c r="M3" s="37"/>
    </row>
    <row r="4" spans="1:13" ht="27.75" customHeight="1">
      <c r="A4" s="9"/>
      <c r="B4" s="38" t="s">
        <v>19</v>
      </c>
      <c r="C4" s="39">
        <f>'AR Summary'!F38</f>
        <v>0</v>
      </c>
      <c r="D4" s="154" t="s">
        <v>108</v>
      </c>
      <c r="E4" s="154"/>
      <c r="F4" s="41"/>
      <c r="G4" s="9"/>
      <c r="I4" s="38" t="s">
        <v>19</v>
      </c>
      <c r="J4" s="39">
        <f>'AR Summary'!F34</f>
        <v>0</v>
      </c>
      <c r="K4" s="154" t="s">
        <v>109</v>
      </c>
      <c r="L4" s="154"/>
      <c r="M4" s="41"/>
    </row>
    <row r="5" spans="1:13" ht="25.2" customHeight="1" thickBot="1">
      <c r="A5" s="9"/>
      <c r="B5" s="38" t="s">
        <v>19</v>
      </c>
      <c r="C5" s="107">
        <v>0</v>
      </c>
      <c r="D5" s="157" t="s">
        <v>110</v>
      </c>
      <c r="E5" s="157"/>
      <c r="F5" s="41" t="s">
        <v>111</v>
      </c>
      <c r="G5" s="9"/>
      <c r="I5" s="38" t="s">
        <v>19</v>
      </c>
      <c r="J5" s="107">
        <v>0</v>
      </c>
      <c r="K5" s="157" t="s">
        <v>112</v>
      </c>
      <c r="L5" s="157"/>
      <c r="M5" s="41"/>
    </row>
    <row r="6" spans="1:13" ht="27.75" customHeight="1">
      <c r="A6" s="9"/>
      <c r="B6" s="38" t="s">
        <v>113</v>
      </c>
      <c r="C6" s="106">
        <f>C3-C4-C11</f>
        <v>0</v>
      </c>
      <c r="D6" s="155" t="s">
        <v>114</v>
      </c>
      <c r="E6" s="155"/>
      <c r="F6" s="41"/>
      <c r="G6" s="9"/>
      <c r="I6" s="38" t="s">
        <v>113</v>
      </c>
      <c r="J6" s="106">
        <f>J3-J4-J11</f>
        <v>0</v>
      </c>
      <c r="K6" s="155" t="s">
        <v>115</v>
      </c>
      <c r="L6" s="155"/>
      <c r="M6" s="41"/>
    </row>
    <row r="7" spans="1:13" ht="27.75" customHeight="1" thickBot="1">
      <c r="A7" s="9"/>
      <c r="B7" s="42" t="s">
        <v>19</v>
      </c>
      <c r="C7" s="78">
        <f>'AR Summary'!F6</f>
        <v>0</v>
      </c>
      <c r="D7" s="159" t="s">
        <v>116</v>
      </c>
      <c r="E7" s="159"/>
      <c r="F7" s="41"/>
      <c r="G7" s="9"/>
      <c r="I7" s="42" t="s">
        <v>19</v>
      </c>
      <c r="J7" s="43">
        <f>'AR Summary'!F5</f>
        <v>0</v>
      </c>
      <c r="K7" s="156" t="s">
        <v>117</v>
      </c>
      <c r="L7" s="156"/>
      <c r="M7" s="41"/>
    </row>
    <row r="8" spans="1:13" ht="26.4" customHeight="1" thickTop="1">
      <c r="A8" s="9"/>
      <c r="B8" s="168" t="s">
        <v>113</v>
      </c>
      <c r="C8" s="161">
        <f>C6-C7-C5</f>
        <v>0</v>
      </c>
      <c r="D8" s="172" t="s">
        <v>118</v>
      </c>
      <c r="E8" s="173"/>
      <c r="F8" s="41"/>
      <c r="G8" s="9"/>
      <c r="I8" s="168" t="s">
        <v>113</v>
      </c>
      <c r="J8" s="161">
        <f>J6-J7-J5</f>
        <v>0</v>
      </c>
      <c r="K8" s="172" t="s">
        <v>134</v>
      </c>
      <c r="L8" s="173"/>
      <c r="M8" s="41"/>
    </row>
    <row r="9" spans="1:13" ht="19.2" customHeight="1" thickBot="1">
      <c r="A9" s="9"/>
      <c r="B9" s="168"/>
      <c r="C9" s="162"/>
      <c r="D9" s="163" t="str">
        <f>IF(C8&gt;0,"Additional Income- fill out boxes below to see if money is accounted for",
IF(C8&lt;0,"Cookie Debt - fill out boxes below to see if money can be accounted for",IF(C8=0,"Numbers are spot on.",)))</f>
        <v>Numbers are spot on.</v>
      </c>
      <c r="E9" s="164"/>
      <c r="F9" s="41"/>
      <c r="G9" s="9"/>
      <c r="I9" s="168"/>
      <c r="J9" s="162"/>
      <c r="K9" s="163" t="str">
        <f>IF(J8&gt;0,"Additional Income- fill out boxes below to see if money is accounted for",
IF(J8&lt;0,"Other Expense - fill out boxes below to see if money can be accounted for",IF(J8=0,"Numbers are spot on.",)))</f>
        <v>Numbers are spot on.</v>
      </c>
      <c r="L9" s="164"/>
      <c r="M9" s="41"/>
    </row>
    <row r="10" spans="1:13" ht="19.2" customHeight="1">
      <c r="A10" s="9"/>
      <c r="B10" s="79"/>
      <c r="C10" s="165" t="s">
        <v>119</v>
      </c>
      <c r="D10" s="165"/>
      <c r="E10" s="165"/>
      <c r="F10" s="41"/>
      <c r="G10" s="9"/>
      <c r="I10" s="44"/>
      <c r="J10" s="165" t="s">
        <v>119</v>
      </c>
      <c r="K10" s="165"/>
      <c r="L10" s="165"/>
      <c r="M10" s="41"/>
    </row>
    <row r="11" spans="1:13" ht="25.2" customHeight="1">
      <c r="A11" s="9"/>
      <c r="B11" s="38" t="s">
        <v>19</v>
      </c>
      <c r="C11" s="83">
        <f>C5</f>
        <v>0</v>
      </c>
      <c r="D11" s="154" t="s">
        <v>110</v>
      </c>
      <c r="E11" s="154"/>
      <c r="F11" s="80" t="s">
        <v>111</v>
      </c>
      <c r="G11" s="171" t="s">
        <v>120</v>
      </c>
      <c r="I11" s="38" t="s">
        <v>19</v>
      </c>
      <c r="J11" s="83">
        <f>J5</f>
        <v>0</v>
      </c>
      <c r="K11" s="154" t="s">
        <v>112</v>
      </c>
      <c r="L11" s="154"/>
      <c r="M11" s="41"/>
    </row>
    <row r="12" spans="1:13" ht="25.2" customHeight="1">
      <c r="A12" s="9"/>
      <c r="B12" s="44" t="s">
        <v>121</v>
      </c>
      <c r="C12" s="84">
        <v>0</v>
      </c>
      <c r="D12" s="153" t="s">
        <v>122</v>
      </c>
      <c r="E12" s="153"/>
      <c r="F12" s="166" t="s">
        <v>123</v>
      </c>
      <c r="G12" s="171"/>
      <c r="I12" s="44" t="s">
        <v>121</v>
      </c>
      <c r="J12" s="84">
        <v>0</v>
      </c>
      <c r="K12" s="154" t="s">
        <v>124</v>
      </c>
      <c r="L12" s="154"/>
      <c r="M12" s="166" t="s">
        <v>125</v>
      </c>
    </row>
    <row r="13" spans="1:13" ht="25.2" customHeight="1">
      <c r="A13" s="9"/>
      <c r="B13" s="44" t="s">
        <v>121</v>
      </c>
      <c r="C13" s="85">
        <v>0</v>
      </c>
      <c r="D13" s="153" t="s">
        <v>126</v>
      </c>
      <c r="E13" s="153"/>
      <c r="F13" s="166"/>
      <c r="G13" s="171"/>
      <c r="I13" s="44" t="s">
        <v>121</v>
      </c>
      <c r="J13" s="85">
        <v>0</v>
      </c>
      <c r="K13" s="40" t="s">
        <v>127</v>
      </c>
      <c r="L13" s="40"/>
      <c r="M13" s="166"/>
    </row>
    <row r="14" spans="1:13" ht="25.2" customHeight="1">
      <c r="A14" s="9"/>
      <c r="B14" s="44" t="s">
        <v>121</v>
      </c>
      <c r="C14" s="84">
        <v>0</v>
      </c>
      <c r="D14" s="153" t="s">
        <v>128</v>
      </c>
      <c r="E14" s="153"/>
      <c r="F14" s="166"/>
      <c r="G14" s="171"/>
      <c r="I14" s="44" t="s">
        <v>121</v>
      </c>
      <c r="J14" s="84">
        <v>0</v>
      </c>
      <c r="K14" s="40" t="s">
        <v>129</v>
      </c>
      <c r="L14" s="40"/>
      <c r="M14" s="166"/>
    </row>
    <row r="15" spans="1:13" ht="25.2" customHeight="1">
      <c r="A15" s="9"/>
      <c r="B15" s="44"/>
      <c r="C15" s="86">
        <v>0</v>
      </c>
      <c r="D15" s="153" t="s">
        <v>130</v>
      </c>
      <c r="E15" s="153"/>
      <c r="F15" s="166"/>
      <c r="G15" s="171"/>
      <c r="I15" s="44"/>
      <c r="J15" s="86">
        <v>0</v>
      </c>
      <c r="K15" s="153" t="s">
        <v>130</v>
      </c>
      <c r="L15" s="153"/>
      <c r="M15" s="166"/>
    </row>
    <row r="16" spans="1:13" ht="25.2" customHeight="1" thickBot="1">
      <c r="A16" s="9"/>
      <c r="B16" s="38" t="s">
        <v>121</v>
      </c>
      <c r="C16" s="109">
        <f>E16*6</f>
        <v>0</v>
      </c>
      <c r="D16" s="60" t="s">
        <v>131</v>
      </c>
      <c r="E16" s="87">
        <v>0</v>
      </c>
      <c r="F16" s="166"/>
      <c r="G16" s="171"/>
      <c r="I16" s="63"/>
      <c r="J16" s="108"/>
      <c r="K16" s="154"/>
      <c r="L16" s="154"/>
      <c r="M16" s="167"/>
    </row>
    <row r="17" spans="1:13" ht="55.5" customHeight="1" thickBot="1">
      <c r="A17" s="9"/>
      <c r="B17" s="38" t="s">
        <v>113</v>
      </c>
      <c r="C17" s="110">
        <f>C8-C11+SUM(C12:C16)</f>
        <v>0</v>
      </c>
      <c r="D17" s="169" t="str">
        <f>IF(C17=0,"All money has been accounted for",IF(C17&gt;0,"Additional money, If all is paid to the troop and before debts have been paid",IF(C17&lt;0, "Unaccounted for funds: Check money box, 3rd party apps, coat pockets, ect.",   )))</f>
        <v>All money has been accounted for</v>
      </c>
      <c r="E17" s="170"/>
      <c r="F17" s="41" t="s">
        <v>132</v>
      </c>
      <c r="G17" s="9"/>
      <c r="I17" s="38" t="s">
        <v>113</v>
      </c>
      <c r="J17" s="110">
        <f>J8-J11+SUM(J12:J16)</f>
        <v>0</v>
      </c>
      <c r="K17" s="169" t="str">
        <f>IF(J17=0,"All money has been accounted for",IF(J17&gt;0,"Additional money, If all is paid to the troop and before debts have been paid",IF(J17&lt;0, "Unaccounted for funds: Check money box, 3rd party apps, coat pockets, ect.",   )))</f>
        <v>All money has been accounted for</v>
      </c>
      <c r="L17" s="170"/>
      <c r="M17" s="41" t="s">
        <v>132</v>
      </c>
    </row>
    <row r="18" spans="1:13" ht="15.75" customHeight="1">
      <c r="A18" s="9"/>
      <c r="B18" s="42" t="s">
        <v>19</v>
      </c>
      <c r="F18" s="45"/>
      <c r="G18" s="9"/>
      <c r="I18" s="42" t="s">
        <v>19</v>
      </c>
      <c r="M18" s="45"/>
    </row>
    <row r="19" spans="1:13" ht="15" thickBot="1">
      <c r="A19" s="9"/>
      <c r="B19" s="46"/>
      <c r="C19" s="82"/>
      <c r="D19" s="82"/>
      <c r="E19" s="82"/>
      <c r="F19" s="77"/>
      <c r="G19" s="9"/>
      <c r="I19" s="46"/>
      <c r="J19" s="82"/>
      <c r="K19" s="82"/>
      <c r="L19" s="82"/>
      <c r="M19" s="77"/>
    </row>
    <row r="20" spans="1:13">
      <c r="G20" s="9"/>
    </row>
  </sheetData>
  <sheetProtection algorithmName="SHA-512" hashValue="VDwXw9AKALZOoq83CnZdhI9JbfhqwZ7PXrcZGCdYJi8QXQe27XuGE830bUxlqNVC67nSZLCYmyaSppt/U/n9bQ==" saltValue="/lgVQ1JGMAjIdEyla6I31A==" spinCount="100000" sheet="1" objects="1" scenarios="1" formatCells="0" selectLockedCells="1"/>
  <mergeCells count="36">
    <mergeCell ref="M12:M16"/>
    <mergeCell ref="C8:C9"/>
    <mergeCell ref="B8:B9"/>
    <mergeCell ref="K17:L17"/>
    <mergeCell ref="G11:G16"/>
    <mergeCell ref="C10:E10"/>
    <mergeCell ref="K8:L8"/>
    <mergeCell ref="K12:L12"/>
    <mergeCell ref="D9:E9"/>
    <mergeCell ref="D8:E8"/>
    <mergeCell ref="D17:E17"/>
    <mergeCell ref="K16:L16"/>
    <mergeCell ref="D14:E14"/>
    <mergeCell ref="D13:E13"/>
    <mergeCell ref="D15:E15"/>
    <mergeCell ref="I8:I9"/>
    <mergeCell ref="B1:F1"/>
    <mergeCell ref="I1:M1"/>
    <mergeCell ref="D7:E7"/>
    <mergeCell ref="K3:L3"/>
    <mergeCell ref="K4:L4"/>
    <mergeCell ref="D12:E12"/>
    <mergeCell ref="K11:L11"/>
    <mergeCell ref="K6:L6"/>
    <mergeCell ref="D3:E3"/>
    <mergeCell ref="D4:E4"/>
    <mergeCell ref="D11:E11"/>
    <mergeCell ref="D6:E6"/>
    <mergeCell ref="K7:L7"/>
    <mergeCell ref="D5:E5"/>
    <mergeCell ref="K5:L5"/>
    <mergeCell ref="J8:J9"/>
    <mergeCell ref="K9:L9"/>
    <mergeCell ref="J10:L10"/>
    <mergeCell ref="F12:F16"/>
    <mergeCell ref="K15:L1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F9631B0AA0984ABC720B253C7B9FD3" ma:contentTypeVersion="13" ma:contentTypeDescription="Create a new document." ma:contentTypeScope="" ma:versionID="f54579cccd9b4a782fb979f3505ede0c">
  <xsd:schema xmlns:xsd="http://www.w3.org/2001/XMLSchema" xmlns:xs="http://www.w3.org/2001/XMLSchema" xmlns:p="http://schemas.microsoft.com/office/2006/metadata/properties" xmlns:ns2="b9ca7438-4a44-40e3-985d-1b1435846e23" xmlns:ns3="5acd6097-ce7d-4250-b443-7d78d350a927" targetNamespace="http://schemas.microsoft.com/office/2006/metadata/properties" ma:root="true" ma:fieldsID="51f00c2c688be16d0b0ff1b6a22a6004" ns2:_="" ns3:_="">
    <xsd:import namespace="b9ca7438-4a44-40e3-985d-1b1435846e23"/>
    <xsd:import namespace="5acd6097-ce7d-4250-b443-7d78d350a9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a7438-4a44-40e3-985d-1b1435846e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bb7fc3e-c313-4a32-affc-457a134bb1c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d6097-ce7d-4250-b443-7d78d350a9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1034b69-f69c-460e-bebf-f7c128cac572}" ma:internalName="TaxCatchAll" ma:showField="CatchAllData" ma:web="5acd6097-ce7d-4250-b443-7d78d350a9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ca7438-4a44-40e3-985d-1b1435846e23">
      <Terms xmlns="http://schemas.microsoft.com/office/infopath/2007/PartnerControls"/>
    </lcf76f155ced4ddcb4097134ff3c332f>
    <TaxCatchAll xmlns="5acd6097-ce7d-4250-b443-7d78d350a927" xsi:nil="true"/>
  </documentManagement>
</p:properties>
</file>

<file path=customXml/itemProps1.xml><?xml version="1.0" encoding="utf-8"?>
<ds:datastoreItem xmlns:ds="http://schemas.openxmlformats.org/officeDocument/2006/customXml" ds:itemID="{5A71F397-69E0-4DE4-92DF-8DD17D52486A}">
  <ds:schemaRefs>
    <ds:schemaRef ds:uri="http://schemas.microsoft.com/sharepoint/v3/contenttype/forms"/>
  </ds:schemaRefs>
</ds:datastoreItem>
</file>

<file path=customXml/itemProps2.xml><?xml version="1.0" encoding="utf-8"?>
<ds:datastoreItem xmlns:ds="http://schemas.openxmlformats.org/officeDocument/2006/customXml" ds:itemID="{5E74617F-9115-4B75-9526-C86227380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a7438-4a44-40e3-985d-1b1435846e23"/>
    <ds:schemaRef ds:uri="5acd6097-ce7d-4250-b443-7d78d350a9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0FBE48-D656-4680-8DC2-93781A551BAA}">
  <ds:schemaRefs>
    <ds:schemaRef ds:uri="http://schemas.microsoft.com/office/2006/metadata/properties"/>
    <ds:schemaRef ds:uri="http://schemas.microsoft.com/office/infopath/2007/PartnerControls"/>
    <ds:schemaRef ds:uri="b9ca7438-4a44-40e3-985d-1b1435846e23"/>
    <ds:schemaRef ds:uri="5acd6097-ce7d-4250-b443-7d78d350a9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Instructions</vt:lpstr>
      <vt:lpstr>BankTransactions24</vt:lpstr>
      <vt:lpstr>AR Summary</vt:lpstr>
      <vt:lpstr>Product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Christensen</dc:creator>
  <cp:keywords/>
  <dc:description/>
  <cp:lastModifiedBy>Roechele Parsons</cp:lastModifiedBy>
  <cp:revision/>
  <dcterms:created xsi:type="dcterms:W3CDTF">2022-04-29T20:43:13Z</dcterms:created>
  <dcterms:modified xsi:type="dcterms:W3CDTF">2024-02-28T18:40:11Z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0x010100C3F9631B0AA0984ABC720B253C7B9FD3</vt:lpwstr>
  </property>
  <property fmtid="{D5CDD505-2E9C-101B-9397-08002B2CF9AE}" pid="3" name="MediaServiceImageTags">
    <vt:lpwstr/>
  </property>
</Properties>
</file>